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315" windowWidth="12945" windowHeight="12525" activeTab="0"/>
  </bookViews>
  <sheets>
    <sheet name="ЗАТО Видяево 2014" sheetId="1" r:id="rId1"/>
    <sheet name="ЗАТО Видяево 2015-2016" sheetId="2" r:id="rId2"/>
  </sheets>
  <definedNames>
    <definedName name="_xlnm.Print_Titles" localSheetId="0">'ЗАТО Видяево 2014'!$10:$10</definedName>
    <definedName name="_xlnm.Print_Titles" localSheetId="1">'ЗАТО Видяево 2015-2016'!$10:$11</definedName>
    <definedName name="_xlnm.Print_Area" localSheetId="0">'ЗАТО Видяево 2014'!$A$1:$C$114</definedName>
    <definedName name="_xlnm.Print_Area" localSheetId="1">'ЗАТО Видяево 2015-2016'!$A$1:$G$115</definedName>
  </definedNames>
  <calcPr fullCalcOnLoad="1"/>
</workbook>
</file>

<file path=xl/sharedStrings.xml><?xml version="1.0" encoding="utf-8"?>
<sst xmlns="http://schemas.openxmlformats.org/spreadsheetml/2006/main" count="427" uniqueCount="196">
  <si>
    <t>000 2 02 00000 00 0000 000</t>
  </si>
  <si>
    <t>Единый налог на вмененный доход для отдельных видов деятельности</t>
  </si>
  <si>
    <t>000 1 08 03010 01 0000 110</t>
  </si>
  <si>
    <t>000 1 11 05024 04 0000 120</t>
  </si>
  <si>
    <t>000 1 11 05034 04 0000 120</t>
  </si>
  <si>
    <t xml:space="preserve"> Приложение 4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</si>
  <si>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</si>
  <si>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</si>
  <si>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000 1 17 05040 04 0000 180</t>
  </si>
  <si>
    <t>000 1 05 02000 02 0000 110</t>
  </si>
  <si>
    <t>Прочие поступления от денежных взысканий (штрафов) и иных сумм в возмещение ущерба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</si>
  <si>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</si>
  <si>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</si>
  <si>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</si>
  <si>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</si>
  <si>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000 1 16 90000 00 0000 140</t>
  </si>
  <si>
    <t>НАЛОГОВЫЕ ДОХОДЫ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</si>
  <si>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</si>
  <si>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000 1 05 02010 02 0000 110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</si>
  <si>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</si>
  <si>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</si>
  <si>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</si>
  <si>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Субвенции бюджетам муниципальных образований на содержание ребенка в семье опекуна и приемной семье, а также вознаграждение причитающееся приемному родителю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</si>
  <si>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</si>
  <si>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</si>
  <si>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000 2 02 04025 04 0000 151</t>
  </si>
  <si>
    <t>000 2 02 01007 04 0000 151</t>
  </si>
  <si>
    <t>000 2 02 01001 04 0000 151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</si>
  <si>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</si>
  <si>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</si>
  <si>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000 2 02 01007 00 0000 151</t>
  </si>
  <si>
    <t>Дотации на выравнивание бюджетной обеспеченности</t>
  </si>
  <si>
    <t>000 2 02 01001 00 0000 151</t>
  </si>
  <si>
    <t>Прочие субсидии</t>
  </si>
  <si>
    <t>000 2 02 02999 00 0000 151</t>
  </si>
  <si>
    <t>000 2 02 02999 04 0000 151</t>
  </si>
  <si>
    <t>Субвенции бюджетам на государственную регистрацию актов гражданского состояния</t>
  </si>
  <si>
    <t>000 2 02 03003 00 0000 151</t>
  </si>
  <si>
    <t>000 2 02 03003 04 0000 151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</si>
  <si>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</si>
  <si>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</si>
  <si>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000 2 02 03015 04 0000 151</t>
  </si>
  <si>
    <t>000 2 02 03027 00 0000 151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</si>
  <si>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</si>
  <si>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</si>
  <si>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</si>
  <si>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000 2 02 03029 04 0000 151</t>
  </si>
  <si>
    <t>Прочие субвенции</t>
  </si>
  <si>
    <t>000 2 02 03999 00 0000 151</t>
  </si>
  <si>
    <t>000 2 02 03999 04 0000 151</t>
  </si>
  <si>
    <t>Иные межбюджетные трансферты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</si>
  <si>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</si>
  <si>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</si>
  <si>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000 2 02 04010 04 0000 151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</si>
  <si>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</si>
  <si>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</si>
  <si>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Дотации бюджетам на предоставление дотаций бюджетам закрытых административно-территориальных образований</t>
  </si>
  <si>
    <t xml:space="preserve">Дотации бюджетам закрытых административно-территориальных образований </t>
  </si>
  <si>
    <t xml:space="preserve">Прочие субвенции бюджетам городских округов </t>
  </si>
  <si>
    <t>Прочие неналоговые доходы бюджетов городских округов</t>
  </si>
  <si>
    <t>000 1 00 00000 00 0000 000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</si>
  <si>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</si>
  <si>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</si>
  <si>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</si>
  <si>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</si>
  <si>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000 2 02 04000 00 0000 151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</si>
  <si>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</si>
  <si>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</si>
  <si>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</si>
  <si>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Прочие неналоговые доходы</t>
  </si>
  <si>
    <t>ВСЕГО ДОХОДОВ</t>
  </si>
  <si>
    <t xml:space="preserve">Сумма       </t>
  </si>
  <si>
    <t>Плата за негативное воздействие на окружающую среду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</si>
  <si>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</si>
  <si>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</si>
  <si>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</si>
  <si>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</si>
  <si>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</si>
  <si>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</si>
  <si>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</si>
  <si>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</si>
  <si>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</si>
  <si>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</si>
  <si>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</si>
  <si>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</si>
  <si>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</si>
  <si>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</si>
  <si>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</si>
  <si>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</si>
  <si>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</si>
  <si>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000 2 02 01000 00 0000 151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</si>
  <si>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</si>
  <si>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</si>
  <si>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</si>
  <si>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</si>
  <si>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</si>
  <si>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</si>
  <si>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</si>
  <si>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Доходы, получаемые в  виде  арендной  либо  иной   платы  за  передачу  в  возмездное   пользование государственного и муниципального имущества  (за исключением  имущества  бюджетных  и  автономных учреждений, а также имущества государственных  и муниципальных  унитарных  предприятий,   в   том числе казенных)</t>
  </si>
  <si>
    <t>БЕЗВОЗМЕЗДНЫЕ  ПОСТУПЛЕНИЯ  ОТ  ДРУГИХ  БЮДЖЕТОВ БЮДЖЕТНОЙ СИСТЕМЫ РОССИЙСКОЙ ФЕДЕРАЦИИ</t>
  </si>
  <si>
    <t xml:space="preserve">   000  2 02 01003 04 0000 151</t>
  </si>
  <si>
    <t>Дотации бюджетам городских округов на  поддержку мер по обеспечению сбалансированности бюджетов</t>
  </si>
  <si>
    <t>000  2 02 01003 00 0000 151</t>
  </si>
  <si>
    <t>Субвенции бюджетам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государтвенных полномочий по сбору сведений для формирования и ведения торгового реестра</t>
  </si>
  <si>
    <t>Прочие субвенции бюджетам городских округов (на обеспечение бесплатным питанием отдельных категорий обучающихся)</t>
  </si>
  <si>
    <t>000 1 01 02010 01 0000 110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</si>
  <si>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</si>
  <si>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</si>
  <si>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000 1 05 01000 00 0000 110</t>
  </si>
  <si>
    <t>000 1 05 01010 01 0000 110</t>
  </si>
  <si>
    <t xml:space="preserve">Налог, взимаемый в связи  с  применением патентной системы налогообложения
</t>
  </si>
  <si>
    <t xml:space="preserve">Налог, взимаемый в связи  с  применением патентной    системы    налогообложения, зачисляемый в бюджеты городских округов
</t>
  </si>
  <si>
    <t>000 1 05 04000 02 0000 110</t>
  </si>
  <si>
    <t>000 1 05 04010 02 0000 110</t>
  </si>
  <si>
    <t>Налог  на  доходы  физических  лиц  с   доходов, источником которых является налоговый агент,  за 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</t>
  </si>
  <si>
    <t>Налог  на  доходы  физических  лиц  с   доходов, полученных   от    осуществления    деятельности физическими   лицами,  регистрированными    в качестве    индивидуальных     предпринимателей, нотариусов,  занимающихся   частной   практик 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</t>
  </si>
  <si>
    <t xml:space="preserve">000 1 01 02030 01 0000 110   </t>
  </si>
  <si>
    <t>Налог  на  доходы   физических   лиц   с  доходов, полученных физическими лицами в соответствии со статьей  228  Налогового Кодекса Российской Федерации</t>
  </si>
  <si>
    <t>Налог, взимаемый  с  налогоплательщиков, выбравших  в  качестве объекта алогообложения доходы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</si>
  <si>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</si>
  <si>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</si>
  <si>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  (за налоговые периоды, истекшие до 1 января 2011 года)</t>
  </si>
  <si>
    <t>000 1 05 01020 01 0000 110</t>
  </si>
  <si>
    <t>000 1 05 01021 01 0000 110</t>
  </si>
  <si>
    <t>Налог, взимаемый  с  налогоплательщиков,  выбравших  в  качестве  объекта налогообложения доходы,  уменьшенные  на величину расходов</t>
  </si>
  <si>
    <t>Налог, взимаемый  с  налогоплательщиков, выбравших в качестве объекта налогообложения доходы,  уменьшенные  на величину расходов</t>
  </si>
  <si>
    <t>000 1 11 09000 00 0000 120</t>
  </si>
  <si>
    <t>Прочие доходы от использования имущества и прав, находящихся в государственной  и муниципальной     собственности      (за исключением   имущества   бюджетных    и автономных учреждений, а также имущества государственных     и      муниципальных унитарных  предприятий,  в   том   числе казенных)</t>
  </si>
  <si>
    <t>Прочие  поступления   от   использования имущества,  находящегося  в государственной     и      муниципальной собственности (за исключением  имущества бюджетных  и  автономных  учреждений,  а также   имущества   государственных    и муниципальных унитарных  предприятий,  в том числе казенных)</t>
  </si>
  <si>
    <t>000 1 11 09040 00 0000 120</t>
  </si>
  <si>
    <t>000 1 11 09044 04 0000 120</t>
  </si>
  <si>
    <t>Прочие  поступления   от   использования имущества, находящегося в  собственности городских   округов   (за    исключением имущества  муниципальных   бюджетных   и автономных учреждений, а также имущества муниципальных унитарных  предприятий,  в том числе казенных)</t>
  </si>
  <si>
    <t xml:space="preserve"> 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</si>
  <si>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</si>
  <si>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000 1 03 02260 01 0000 110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</si>
  <si>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</si>
  <si>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000 1 03 02250 01 0000 110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</si>
  <si>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</si>
  <si>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000 1 03 02240 01 0000 110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</si>
  <si>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</si>
  <si>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000 1 03 02230 01 0000 110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</si>
  <si>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</si>
  <si>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</si>
  <si>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</si>
  <si>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</si>
  <si>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</si>
  <si>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</si>
  <si>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</si>
  <si>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</si>
  <si>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</t>
  </si>
  <si>
    <t>000 1 06 06000 00 0000 110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</si>
  <si>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</si>
  <si>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000 1 06 01020 04 0000 110 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</si>
  <si>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</si>
  <si>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</si>
  <si>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</si>
  <si>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</si>
  <si>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Субсидия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</si>
  <si>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Инные межбюджетные трансферты на переселение граждан из закрытых административно-территориальных образований </t>
  </si>
  <si>
    <t>Инные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</si>
  <si>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Прочие субсидии бюджетам городских округов(на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</si>
  <si>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 xml:space="preserve">Субвенции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</si>
  <si>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Субвенции бюджетам городских округов на предоставление мер социальной поддержки по оплате жилогопомещения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</si>
  <si>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Субвенции бюджетам городских округов на содержание ребенка в семье опекуна  (попечителя) и приемной семье, а также вознаграждение, причитающееся приемному родителю (за счет средств областного бюджета)</t>
  </si>
  <si>
    <t xml:space="preserve">Субвенции бюджетам городских округов на  компенсацию родительской платы за присмотр и уход за детьми, посещающими образовательные организации , реализующие общеобразовательнуые программы дошкольного образования </t>
  </si>
  <si>
    <t>Прочие субсидии бюджетам муниципальных образований в рамках государственной программы "Развитие образования " на 2014 год ( на организацию отдыха детей МО в оздоровительных учреждениях с дневным пребыванием, организованных на базе муниципальных учреждений)</t>
  </si>
  <si>
    <t>Прочие субвенции бюджетам городских округов (на реализацию ЗМО "О мерах социальной поддержки инвалидов" в части финансирования расходов по обеспечению воспитания и обучения детей инвалидов на дому и в дошкольных учреждениях</t>
  </si>
  <si>
    <t>Прочие субвенции бюджетам городских округов (на реализацию ЗМО "О региональных нормативах финансового обеспечения образовательной деятельности муниципальных дошкольных образовательных организаций")</t>
  </si>
  <si>
    <t>Прочие субсидии бюджетам городских округов (на обеспечение бесплатным цельным молоком либо питьевым молоком обучающихся 1-4 классов общеобразовательных учреждений, мунобразовательных образовательных учреждений для детей дошкольного и младшего школьного возраста)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</si>
  <si>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</si>
  <si>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Дотации на выравнивание бюджетной обеспеченности поселений из регионального фонда финансовой подддержки</t>
  </si>
  <si>
    <t xml:space="preserve">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</si>
  <si>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</si>
  <si>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</si>
  <si>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 (на реализацию ЗМО "Об административных комиссиях")</t>
  </si>
  <si>
    <t>Прочие субвенции бюджетам городских округов (на реализ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граждан")</t>
  </si>
  <si>
    <t>Прочие субвенции бюджетам городских округов (на реализацию ЗМО "О региональных нормативах финансового обеспечения образовательной деятельности в Мурманской области")</t>
  </si>
  <si>
    <t>Субвенции бюджетам городских округов на (реализацию ЗМО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патронат)</t>
  </si>
  <si>
    <t>Прочие субвенции бюджетам городских округов (на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несовершеннолетних")</t>
  </si>
  <si>
    <t>Прочие субвенции бюджетам городских округов на реализацию ЗМО "О физической культуре и спорте Мурманской области"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</si>
  <si>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области"</t>
  </si>
  <si>
    <t>Прочие субвенции бюджетам городских округов на предоставление мер социальной поддержкипо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</si>
  <si>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</si>
  <si>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000 1 11 05044 04 0000 120</t>
  </si>
  <si>
    <t>рублей</t>
  </si>
  <si>
    <t>Объем поступлений доходов в бюджет ЗАТО Видяево на 2014 год</t>
  </si>
  <si>
    <t>Прочие субсидии бюджетам городских округов на создание и развитие сети МФЦ предоставления государственных и муниципальных услуг</t>
  </si>
  <si>
    <t>к проекту решения Совета депутатов ЗАТО Видяево</t>
  </si>
  <si>
    <t xml:space="preserve">"Об утверждении бюджета ЗАТО Видяево
на 2014 год и на плановый период 2015 и 2016 годов"
</t>
  </si>
  <si>
    <t>%</t>
  </si>
  <si>
    <t>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области"</t>
  </si>
  <si>
    <t>Прочие субвенции бюджетам городских округов на предоставление мер социальной поддержкипо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</t>
  </si>
  <si>
    <t>000  2 02 01003 04 0000 151</t>
  </si>
  <si>
    <t>Объем поступлений доходов в бюджет ЗАТО Видяево на плановый период 2015 и 2016 годов</t>
  </si>
  <si>
    <t>Сумма</t>
  </si>
  <si>
    <t xml:space="preserve"> Приложение 4.1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</si>
</sst>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00"/>
    <numFmt numFmtId="167" formatCode="0.00000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 Cyr"/>
      <family val="1"/>
    </font>
    <font>
      <b/>
      <sz val="12"/>
      <name val="Arial Cyr"/>
      <family val="0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E"/>
      <family val="1"/>
    </font>
    <font>
      <sz val="10"/>
      <name val="Times New Roman CYR"/>
      <family val="1"/>
    </font>
    <font>
      <sz val="9"/>
      <name val="Times New Roman"/>
      <family val="1"/>
    </font>
    <font>
      <i/>
      <sz val="7"/>
      <name val="Arial Cyr"/>
      <family val="0"/>
    </font>
    <font>
      <b/>
      <i/>
      <sz val="7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Times New Roman Cyr"/>
      <family val="1"/>
    </font>
    <font>
      <i/>
      <sz val="10"/>
      <color indexed="10"/>
      <name val="Arial Cyr"/>
      <family val="0"/>
    </font>
    <font>
      <sz val="11"/>
      <name val="Times New Roman CYR"/>
      <family val="0"/>
    </font>
    <font>
      <b/>
      <sz val="10"/>
      <color indexed="12"/>
      <name val="Times New Roman"/>
      <family val="1"/>
    </font>
    <font>
      <b/>
      <sz val="10"/>
      <color indexed="12"/>
      <name val="Arial Cyr"/>
      <family val="0"/>
    </font>
    <font>
      <b/>
      <sz val="12"/>
      <color indexed="12"/>
      <name val="Times New Roman"/>
      <family val="1"/>
    </font>
    <font>
      <sz val="10"/>
      <color indexed="12"/>
      <name val="Arial Cyr"/>
      <family val="0"/>
    </font>
    <font>
      <b/>
      <i/>
      <sz val="7"/>
      <color indexed="12"/>
      <name val="Arial Cyr"/>
      <family val="0"/>
    </font>
    <font>
      <b/>
      <i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i/>
      <sz val="10"/>
      <color indexed="8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b/>
      <i/>
      <sz val="7"/>
      <color indexed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164" fontId="5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1" fillId="0" borderId="11" xfId="0" applyNumberFormat="1" applyFont="1" applyFill="1" applyBorder="1" applyAlignment="1">
      <alignment horizontal="center"/>
    </xf>
    <xf numFmtId="0" fontId="17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9" fillId="0" borderId="0" xfId="0" applyFont="1" applyFill="1" applyAlignment="1">
      <alignment/>
    </xf>
    <xf numFmtId="3" fontId="20" fillId="24" borderId="0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 horizontal="right"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25" borderId="0" xfId="0" applyFont="1" applyFill="1" applyAlignment="1">
      <alignment/>
    </xf>
    <xf numFmtId="0" fontId="21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ill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20" fillId="0" borderId="0" xfId="0" applyFont="1" applyAlignment="1">
      <alignment horizontal="right"/>
    </xf>
    <xf numFmtId="0" fontId="16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" fontId="0" fillId="0" borderId="12" xfId="0" applyNumberFormat="1" applyFill="1" applyBorder="1" applyAlignment="1">
      <alignment/>
    </xf>
    <xf numFmtId="164" fontId="5" fillId="0" borderId="12" xfId="0" applyNumberFormat="1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 horizontal="right"/>
    </xf>
    <xf numFmtId="4" fontId="24" fillId="0" borderId="12" xfId="0" applyNumberFormat="1" applyFont="1" applyFill="1" applyBorder="1" applyAlignment="1">
      <alignment/>
    </xf>
    <xf numFmtId="4" fontId="26" fillId="0" borderId="12" xfId="0" applyNumberFormat="1" applyFont="1" applyFill="1" applyBorder="1" applyAlignment="1">
      <alignment/>
    </xf>
    <xf numFmtId="4" fontId="23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wrapText="1"/>
    </xf>
    <xf numFmtId="164" fontId="5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64" fontId="5" fillId="0" borderId="14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center"/>
    </xf>
    <xf numFmtId="164" fontId="28" fillId="0" borderId="14" xfId="0" applyNumberFormat="1" applyFont="1" applyFill="1" applyBorder="1" applyAlignment="1">
      <alignment horizontal="center"/>
    </xf>
    <xf numFmtId="164" fontId="28" fillId="0" borderId="12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64" fontId="30" fillId="0" borderId="14" xfId="0" applyNumberFormat="1" applyFont="1" applyFill="1" applyBorder="1" applyAlignment="1">
      <alignment horizontal="center"/>
    </xf>
    <xf numFmtId="164" fontId="30" fillId="0" borderId="12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 wrapText="1"/>
    </xf>
    <xf numFmtId="4" fontId="29" fillId="0" borderId="16" xfId="0" applyNumberFormat="1" applyFont="1" applyFill="1" applyBorder="1" applyAlignment="1">
      <alignment/>
    </xf>
    <xf numFmtId="0" fontId="33" fillId="0" borderId="0" xfId="0" applyFont="1" applyFill="1" applyAlignment="1">
      <alignment wrapText="1"/>
    </xf>
    <xf numFmtId="2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2" fontId="9" fillId="0" borderId="0" xfId="0" applyNumberFormat="1" applyFont="1" applyFill="1" applyAlignment="1">
      <alignment/>
    </xf>
    <xf numFmtId="4" fontId="23" fillId="0" borderId="16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0" fontId="8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wrapText="1"/>
    </xf>
    <xf numFmtId="0" fontId="8" fillId="24" borderId="19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wrapText="1"/>
    </xf>
    <xf numFmtId="0" fontId="3" fillId="24" borderId="20" xfId="0" applyFont="1" applyFill="1" applyBorder="1" applyAlignment="1">
      <alignment wrapText="1"/>
    </xf>
    <xf numFmtId="164" fontId="5" fillId="24" borderId="20" xfId="0" applyNumberFormat="1" applyFont="1" applyFill="1" applyBorder="1" applyAlignment="1">
      <alignment wrapText="1"/>
    </xf>
    <xf numFmtId="0" fontId="5" fillId="24" borderId="12" xfId="0" applyFont="1" applyFill="1" applyBorder="1" applyAlignment="1">
      <alignment wrapText="1"/>
    </xf>
    <xf numFmtId="0" fontId="4" fillId="24" borderId="12" xfId="0" applyFont="1" applyFill="1" applyBorder="1" applyAlignment="1">
      <alignment horizontal="center" wrapText="1"/>
    </xf>
    <xf numFmtId="0" fontId="5" fillId="24" borderId="12" xfId="0" applyFont="1" applyFill="1" applyBorder="1" applyAlignment="1">
      <alignment/>
    </xf>
    <xf numFmtId="0" fontId="8" fillId="24" borderId="12" xfId="0" applyFont="1" applyFill="1" applyBorder="1" applyAlignment="1">
      <alignment wrapText="1"/>
    </xf>
    <xf numFmtId="0" fontId="3" fillId="24" borderId="12" xfId="0" applyFont="1" applyFill="1" applyBorder="1" applyAlignment="1">
      <alignment horizontal="center" wrapText="1"/>
    </xf>
    <xf numFmtId="4" fontId="8" fillId="24" borderId="12" xfId="0" applyNumberFormat="1" applyFont="1" applyFill="1" applyBorder="1" applyAlignment="1">
      <alignment horizontal="center"/>
    </xf>
    <xf numFmtId="0" fontId="8" fillId="24" borderId="12" xfId="0" applyFont="1" applyFill="1" applyBorder="1" applyAlignment="1">
      <alignment wrapText="1"/>
    </xf>
    <xf numFmtId="0" fontId="3" fillId="24" borderId="12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wrapText="1"/>
    </xf>
    <xf numFmtId="0" fontId="4" fillId="24" borderId="12" xfId="0" applyFont="1" applyFill="1" applyBorder="1" applyAlignment="1">
      <alignment horizontal="center" wrapText="1"/>
    </xf>
    <xf numFmtId="4" fontId="5" fillId="24" borderId="12" xfId="0" applyNumberFormat="1" applyFont="1" applyFill="1" applyBorder="1" applyAlignment="1">
      <alignment horizontal="center"/>
    </xf>
    <xf numFmtId="0" fontId="8" fillId="24" borderId="12" xfId="0" applyFont="1" applyFill="1" applyBorder="1" applyAlignment="1">
      <alignment wrapText="1"/>
    </xf>
    <xf numFmtId="0" fontId="3" fillId="24" borderId="12" xfId="0" applyFont="1" applyFill="1" applyBorder="1" applyAlignment="1">
      <alignment horizontal="center" wrapText="1"/>
    </xf>
    <xf numFmtId="49" fontId="52" fillId="24" borderId="12" xfId="0" applyNumberFormat="1" applyFont="1" applyFill="1" applyBorder="1" applyAlignment="1">
      <alignment wrapText="1"/>
    </xf>
    <xf numFmtId="0" fontId="50" fillId="24" borderId="12" xfId="0" applyFont="1" applyFill="1" applyBorder="1" applyAlignment="1">
      <alignment horizontal="center" wrapText="1"/>
    </xf>
    <xf numFmtId="4" fontId="5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 wrapText="1"/>
    </xf>
    <xf numFmtId="0" fontId="3" fillId="24" borderId="12" xfId="0" applyFont="1" applyFill="1" applyBorder="1" applyAlignment="1">
      <alignment wrapText="1"/>
    </xf>
    <xf numFmtId="4" fontId="8" fillId="24" borderId="12" xfId="0" applyNumberFormat="1" applyFont="1" applyFill="1" applyBorder="1" applyAlignment="1">
      <alignment horizontal="center"/>
    </xf>
    <xf numFmtId="0" fontId="4" fillId="24" borderId="12" xfId="0" applyFont="1" applyFill="1" applyBorder="1" applyAlignment="1">
      <alignment wrapText="1"/>
    </xf>
    <xf numFmtId="0" fontId="2" fillId="24" borderId="12" xfId="0" applyFont="1" applyFill="1" applyBorder="1" applyAlignment="1">
      <alignment/>
    </xf>
    <xf numFmtId="0" fontId="51" fillId="24" borderId="12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vertical="top" wrapText="1"/>
    </xf>
    <xf numFmtId="0" fontId="5" fillId="24" borderId="12" xfId="0" applyFont="1" applyFill="1" applyBorder="1" applyAlignment="1">
      <alignment wrapText="1"/>
    </xf>
    <xf numFmtId="0" fontId="4" fillId="24" borderId="12" xfId="0" applyFont="1" applyFill="1" applyBorder="1" applyAlignment="1">
      <alignment horizontal="center" wrapText="1"/>
    </xf>
    <xf numFmtId="0" fontId="8" fillId="24" borderId="12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wrapText="1"/>
    </xf>
    <xf numFmtId="4" fontId="27" fillId="24" borderId="12" xfId="0" applyNumberFormat="1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left" vertical="center" wrapText="1"/>
    </xf>
    <xf numFmtId="4" fontId="9" fillId="24" borderId="12" xfId="0" applyNumberFormat="1" applyFont="1" applyFill="1" applyBorder="1" applyAlignment="1">
      <alignment horizontal="center"/>
    </xf>
    <xf numFmtId="0" fontId="25" fillId="24" borderId="12" xfId="0" applyFont="1" applyFill="1" applyBorder="1" applyAlignment="1">
      <alignment horizontal="left" vertical="center" wrapText="1"/>
    </xf>
    <xf numFmtId="4" fontId="0" fillId="24" borderId="12" xfId="0" applyNumberFormat="1" applyFont="1" applyFill="1" applyBorder="1" applyAlignment="1">
      <alignment horizontal="center"/>
    </xf>
    <xf numFmtId="0" fontId="21" fillId="24" borderId="12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center" wrapText="1"/>
    </xf>
    <xf numFmtId="4" fontId="22" fillId="24" borderId="12" xfId="0" applyNumberFormat="1" applyFont="1" applyFill="1" applyBorder="1" applyAlignment="1">
      <alignment horizontal="center"/>
    </xf>
    <xf numFmtId="0" fontId="21" fillId="24" borderId="12" xfId="0" applyNumberFormat="1" applyFont="1" applyFill="1" applyBorder="1" applyAlignment="1">
      <alignment horizontal="left" vertical="center" wrapText="1"/>
    </xf>
    <xf numFmtId="2" fontId="14" fillId="24" borderId="12" xfId="0" applyNumberFormat="1" applyFont="1" applyFill="1" applyBorder="1" applyAlignment="1">
      <alignment horizontal="left" vertical="center" wrapText="1"/>
    </xf>
    <xf numFmtId="0" fontId="13" fillId="24" borderId="12" xfId="0" applyFont="1" applyFill="1" applyBorder="1" applyAlignment="1">
      <alignment horizontal="left" vertical="center" wrapText="1"/>
    </xf>
    <xf numFmtId="0" fontId="15" fillId="24" borderId="12" xfId="0" applyFont="1" applyFill="1" applyBorder="1" applyAlignment="1">
      <alignment horizontal="left" vertical="center" wrapText="1"/>
    </xf>
    <xf numFmtId="0" fontId="15" fillId="24" borderId="12" xfId="0" applyFont="1" applyFill="1" applyBorder="1" applyAlignment="1">
      <alignment horizontal="left" vertical="center" wrapText="1"/>
    </xf>
    <xf numFmtId="0" fontId="54" fillId="24" borderId="12" xfId="0" applyFont="1" applyFill="1" applyBorder="1" applyAlignment="1">
      <alignment horizontal="left" vertical="center" wrapText="1"/>
    </xf>
    <xf numFmtId="0" fontId="54" fillId="24" borderId="12" xfId="0" applyFont="1" applyFill="1" applyBorder="1" applyAlignment="1">
      <alignment horizontal="center" wrapText="1"/>
    </xf>
    <xf numFmtId="4" fontId="53" fillId="24" borderId="12" xfId="0" applyNumberFormat="1" applyFont="1" applyFill="1" applyBorder="1" applyAlignment="1">
      <alignment horizontal="center"/>
    </xf>
    <xf numFmtId="0" fontId="12" fillId="24" borderId="12" xfId="0" applyFont="1" applyFill="1" applyBorder="1" applyAlignment="1">
      <alignment horizontal="left" vertical="center" wrapText="1"/>
    </xf>
    <xf numFmtId="4" fontId="24" fillId="24" borderId="12" xfId="0" applyNumberFormat="1" applyFont="1" applyFill="1" applyBorder="1" applyAlignment="1">
      <alignment horizontal="center"/>
    </xf>
    <xf numFmtId="4" fontId="21" fillId="24" borderId="12" xfId="0" applyNumberFormat="1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left" vertical="center" wrapText="1"/>
    </xf>
    <xf numFmtId="0" fontId="11" fillId="24" borderId="12" xfId="0" applyFont="1" applyFill="1" applyBorder="1" applyAlignment="1">
      <alignment/>
    </xf>
    <xf numFmtId="0" fontId="11" fillId="24" borderId="12" xfId="0" applyFont="1" applyFill="1" applyBorder="1" applyAlignment="1">
      <alignment horizontal="center"/>
    </xf>
    <xf numFmtId="4" fontId="11" fillId="24" borderId="12" xfId="0" applyNumberFormat="1" applyFont="1" applyFill="1" applyBorder="1" applyAlignment="1">
      <alignment horizontal="center"/>
    </xf>
    <xf numFmtId="4" fontId="5" fillId="24" borderId="12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/>
    </xf>
    <xf numFmtId="4" fontId="5" fillId="24" borderId="12" xfId="0" applyNumberFormat="1" applyFont="1" applyFill="1" applyBorder="1" applyAlignment="1">
      <alignment horizontal="center" wrapText="1"/>
    </xf>
    <xf numFmtId="4" fontId="4" fillId="24" borderId="12" xfId="0" applyNumberFormat="1" applyFont="1" applyFill="1" applyBorder="1" applyAlignment="1">
      <alignment horizontal="center"/>
    </xf>
    <xf numFmtId="4" fontId="3" fillId="24" borderId="12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 wrapText="1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20" fillId="24" borderId="0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55" fillId="0" borderId="12" xfId="0" applyFont="1" applyFill="1" applyBorder="1" applyAlignment="1">
      <alignment horizontal="center" wrapText="1"/>
    </xf>
    <xf numFmtId="0" fontId="56" fillId="0" borderId="12" xfId="0" applyFont="1" applyFill="1" applyBorder="1" applyAlignment="1">
      <alignment horizontal="center" wrapText="1"/>
    </xf>
    <xf numFmtId="0" fontId="57" fillId="0" borderId="12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4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5" fillId="24" borderId="12" xfId="0" applyFont="1" applyFill="1" applyBorder="1" applyAlignment="1">
      <alignment wrapText="1"/>
    </xf>
    <xf numFmtId="167" fontId="9" fillId="0" borderId="0" xfId="0" applyNumberFormat="1" applyFont="1" applyFill="1" applyAlignment="1">
      <alignment/>
    </xf>
    <xf numFmtId="4" fontId="51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center"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9" fillId="0" borderId="12" xfId="0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 wrapText="1"/>
    </xf>
    <xf numFmtId="4" fontId="3" fillId="0" borderId="20" xfId="0" applyNumberFormat="1" applyFont="1" applyFill="1" applyBorder="1" applyAlignment="1">
      <alignment horizontal="center"/>
    </xf>
    <xf numFmtId="0" fontId="51" fillId="24" borderId="12" xfId="0" applyFont="1" applyFill="1" applyBorder="1" applyAlignment="1">
      <alignment wrapText="1"/>
    </xf>
    <xf numFmtId="0" fontId="60" fillId="0" borderId="12" xfId="0" applyFont="1" applyFill="1" applyBorder="1" applyAlignment="1">
      <alignment horizontal="center" wrapText="1"/>
    </xf>
    <xf numFmtId="4" fontId="6" fillId="0" borderId="12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 wrapText="1"/>
    </xf>
    <xf numFmtId="0" fontId="8" fillId="24" borderId="2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left" vertical="center" wrapText="1"/>
    </xf>
    <xf numFmtId="0" fontId="3" fillId="24" borderId="23" xfId="0" applyFont="1" applyFill="1" applyBorder="1" applyAlignment="1">
      <alignment horizontal="center"/>
    </xf>
    <xf numFmtId="4" fontId="0" fillId="24" borderId="23" xfId="0" applyNumberFormat="1" applyFont="1" applyFill="1" applyBorder="1" applyAlignment="1">
      <alignment horizontal="center"/>
    </xf>
    <xf numFmtId="0" fontId="55" fillId="0" borderId="23" xfId="0" applyFont="1" applyFill="1" applyBorder="1" applyAlignment="1">
      <alignment horizontal="center" wrapText="1"/>
    </xf>
    <xf numFmtId="4" fontId="8" fillId="0" borderId="23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wrapText="1"/>
    </xf>
    <xf numFmtId="0" fontId="11" fillId="24" borderId="17" xfId="0" applyFont="1" applyFill="1" applyBorder="1" applyAlignment="1">
      <alignment/>
    </xf>
    <xf numFmtId="0" fontId="9" fillId="24" borderId="18" xfId="0" applyFont="1" applyFill="1" applyBorder="1" applyAlignment="1">
      <alignment horizontal="center"/>
    </xf>
    <xf numFmtId="4" fontId="11" fillId="24" borderId="18" xfId="0" applyNumberFormat="1" applyFont="1" applyFill="1" applyBorder="1" applyAlignment="1">
      <alignment horizontal="center"/>
    </xf>
    <xf numFmtId="4" fontId="5" fillId="24" borderId="1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 wrapText="1"/>
    </xf>
    <xf numFmtId="3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24" borderId="24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6"/>
  <sheetViews>
    <sheetView tabSelected="1" view="pageBreakPreview" zoomScaleSheetLayoutView="100" zoomScalePageLayoutView="0" workbookViewId="0" topLeftCell="A108">
      <selection activeCell="C46" sqref="C46"/>
    </sheetView>
  </sheetViews>
  <sheetFormatPr defaultColWidth="9.00390625" defaultRowHeight="12.75"/>
  <cols>
    <col min="1" max="1" width="66.00390625" style="48" customWidth="1"/>
    <col min="2" max="2" width="24.25390625" style="49" customWidth="1"/>
    <col min="3" max="3" width="16.875" style="48" customWidth="1"/>
    <col min="4" max="4" width="7.25390625" style="10" hidden="1" customWidth="1"/>
    <col min="5" max="5" width="17.875" style="23" hidden="1" customWidth="1"/>
    <col min="6" max="6" width="15.125" style="2" hidden="1" customWidth="1"/>
    <col min="7" max="8" width="9.125" style="2" hidden="1" customWidth="1"/>
    <col min="9" max="9" width="15.25390625" style="2" customWidth="1"/>
    <col min="10" max="10" width="14.625" style="2" customWidth="1"/>
    <col min="11" max="11" width="15.125" style="2" customWidth="1"/>
    <col min="12" max="29" width="9.125" style="2" customWidth="1"/>
  </cols>
  <sheetData>
    <row r="1" spans="1:3" ht="12.75">
      <c r="A1" s="28"/>
      <c r="B1" s="189" t="s">
        <v>5</v>
      </c>
      <c r="C1" s="189"/>
    </row>
    <row r="2" spans="2:5" ht="12.75" customHeight="1">
      <c r="B2" s="190" t="s">
        <v>187</v>
      </c>
      <c r="C2" s="190"/>
      <c r="D2" s="16"/>
      <c r="E2" s="16"/>
    </row>
    <row r="3" spans="2:5" ht="41.25" customHeight="1">
      <c r="B3" s="191" t="s">
        <v>188</v>
      </c>
      <c r="C3" s="191"/>
      <c r="D3" s="15"/>
      <c r="E3" s="15"/>
    </row>
    <row r="4" spans="2:5" ht="17.25" customHeight="1">
      <c r="B4" s="192"/>
      <c r="C4" s="192"/>
      <c r="D4" s="27"/>
      <c r="E4" s="27"/>
    </row>
    <row r="5" spans="1:5" ht="12.75" customHeight="1">
      <c r="A5" s="29"/>
      <c r="B5" s="191"/>
      <c r="C5" s="191"/>
      <c r="D5" s="15"/>
      <c r="E5" s="15"/>
    </row>
    <row r="6" spans="1:3" ht="12.75">
      <c r="A6" s="30"/>
      <c r="B6" s="31"/>
      <c r="C6" s="31"/>
    </row>
    <row r="7" spans="1:3" ht="18.75">
      <c r="A7" s="188" t="s">
        <v>185</v>
      </c>
      <c r="B7" s="188"/>
      <c r="C7" s="188"/>
    </row>
    <row r="8" spans="1:3" ht="14.25">
      <c r="A8" s="30"/>
      <c r="B8" s="32"/>
      <c r="C8" s="30"/>
    </row>
    <row r="9" spans="1:3" ht="16.5" thickBot="1">
      <c r="A9" s="30"/>
      <c r="B9" s="33"/>
      <c r="C9" s="34" t="s">
        <v>184</v>
      </c>
    </row>
    <row r="10" spans="1:6" ht="39" thickBot="1">
      <c r="A10" s="72" t="s">
        <v>67</v>
      </c>
      <c r="B10" s="73" t="s">
        <v>66</v>
      </c>
      <c r="C10" s="74" t="s">
        <v>71</v>
      </c>
      <c r="E10" s="35"/>
      <c r="F10" s="35"/>
    </row>
    <row r="11" spans="1:6" ht="15.75">
      <c r="A11" s="75" t="s">
        <v>93</v>
      </c>
      <c r="B11" s="76"/>
      <c r="C11" s="77"/>
      <c r="E11" s="35"/>
      <c r="F11" s="35"/>
    </row>
    <row r="12" spans="1:6" s="2" customFormat="1" ht="15.75">
      <c r="A12" s="78" t="s">
        <v>20</v>
      </c>
      <c r="B12" s="79" t="s">
        <v>60</v>
      </c>
      <c r="C12" s="134">
        <f>C14+C25+C42+C45+C36+C55+C57+C60</f>
        <v>158755653</v>
      </c>
      <c r="D12" s="51" t="e">
        <f>D14+D25+D42+D45</f>
        <v>#REF!</v>
      </c>
      <c r="E12" s="36" t="e">
        <f>E14+E25+E42+E45</f>
        <v>#REF!</v>
      </c>
      <c r="F12" s="36" t="e">
        <f>F14+F25+F42+F45</f>
        <v>#REF!</v>
      </c>
    </row>
    <row r="13" spans="1:6" s="2" customFormat="1" ht="15.75">
      <c r="A13" s="78" t="s">
        <v>16</v>
      </c>
      <c r="B13" s="79"/>
      <c r="C13" s="134">
        <f>C14+C25+C42+C19+C36</f>
        <v>155454800</v>
      </c>
      <c r="D13" s="51">
        <f>D14+D25+D42</f>
        <v>281</v>
      </c>
      <c r="E13" s="36">
        <f>E14+E25+E42</f>
        <v>92074.2</v>
      </c>
      <c r="F13" s="36">
        <f>F14+F25+F42</f>
        <v>92626.5</v>
      </c>
    </row>
    <row r="14" spans="1:6" ht="15.75">
      <c r="A14" s="80" t="s">
        <v>73</v>
      </c>
      <c r="B14" s="79" t="s">
        <v>74</v>
      </c>
      <c r="C14" s="93">
        <f>C15</f>
        <v>150000400</v>
      </c>
      <c r="D14" s="52">
        <f>D15</f>
        <v>0</v>
      </c>
      <c r="E14" s="37">
        <f>E15</f>
        <v>89242</v>
      </c>
      <c r="F14" s="37">
        <f>F15</f>
        <v>89778</v>
      </c>
    </row>
    <row r="15" spans="1:29" s="1" customFormat="1" ht="15.75">
      <c r="A15" s="80" t="s">
        <v>68</v>
      </c>
      <c r="B15" s="79" t="s">
        <v>75</v>
      </c>
      <c r="C15" s="93">
        <f>C16+C17+C18</f>
        <v>150000400</v>
      </c>
      <c r="D15" s="52">
        <f>D16+D17</f>
        <v>0</v>
      </c>
      <c r="E15" s="37">
        <f>E16+E17</f>
        <v>89242</v>
      </c>
      <c r="F15" s="37">
        <f>F16+F17</f>
        <v>89778</v>
      </c>
      <c r="G15" s="4"/>
      <c r="H15" s="4"/>
      <c r="I15" s="4"/>
      <c r="J15" s="6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11" ht="92.25" customHeight="1">
      <c r="A16" s="81" t="s">
        <v>114</v>
      </c>
      <c r="B16" s="82" t="s">
        <v>105</v>
      </c>
      <c r="C16" s="83">
        <v>149942410</v>
      </c>
      <c r="E16" s="35">
        <v>89242</v>
      </c>
      <c r="F16" s="35">
        <v>89778</v>
      </c>
      <c r="G16" s="2">
        <f>11800*4-8843.4+224</f>
        <v>38580.6</v>
      </c>
      <c r="I16" s="68"/>
      <c r="J16" s="67"/>
      <c r="K16" s="67"/>
    </row>
    <row r="17" spans="1:11" ht="127.5" customHeight="1">
      <c r="A17" s="84" t="s">
        <v>115</v>
      </c>
      <c r="B17" s="82" t="s">
        <v>96</v>
      </c>
      <c r="C17" s="83">
        <v>11595</v>
      </c>
      <c r="E17" s="35"/>
      <c r="F17" s="35"/>
      <c r="G17" s="2">
        <v>-40</v>
      </c>
      <c r="I17" s="68"/>
      <c r="J17" s="67"/>
      <c r="K17" s="67"/>
    </row>
    <row r="18" spans="1:11" ht="50.25" customHeight="1">
      <c r="A18" s="84" t="s">
        <v>117</v>
      </c>
      <c r="B18" s="85" t="s">
        <v>116</v>
      </c>
      <c r="C18" s="83">
        <v>46395</v>
      </c>
      <c r="E18" s="35"/>
      <c r="F18" s="35"/>
      <c r="G18" s="2">
        <v>40</v>
      </c>
      <c r="I18" s="68"/>
      <c r="J18" s="67"/>
      <c r="K18" s="67"/>
    </row>
    <row r="19" spans="1:11" ht="35.25" customHeight="1">
      <c r="A19" s="86" t="s">
        <v>143</v>
      </c>
      <c r="B19" s="87" t="s">
        <v>144</v>
      </c>
      <c r="C19" s="88">
        <f>C20</f>
        <v>2059400</v>
      </c>
      <c r="E19" s="35"/>
      <c r="F19" s="35"/>
      <c r="I19" s="68"/>
      <c r="J19" s="67"/>
      <c r="K19" s="67"/>
    </row>
    <row r="20" spans="1:11" ht="30" customHeight="1">
      <c r="A20" s="89" t="s">
        <v>141</v>
      </c>
      <c r="B20" s="90" t="s">
        <v>142</v>
      </c>
      <c r="C20" s="83">
        <f>C21+C22+C23+C24</f>
        <v>2059400</v>
      </c>
      <c r="E20" s="35"/>
      <c r="F20" s="35"/>
      <c r="I20" s="68"/>
      <c r="J20" s="67"/>
      <c r="K20" s="67"/>
    </row>
    <row r="21" spans="1:11" ht="36" customHeight="1">
      <c r="A21" s="91" t="s">
        <v>139</v>
      </c>
      <c r="B21" s="92" t="s">
        <v>140</v>
      </c>
      <c r="C21" s="83">
        <v>885542</v>
      </c>
      <c r="E21" s="35"/>
      <c r="F21" s="35"/>
      <c r="I21" s="68"/>
      <c r="J21" s="67"/>
      <c r="K21" s="67"/>
    </row>
    <row r="22" spans="1:11" ht="48" customHeight="1">
      <c r="A22" s="91" t="s">
        <v>137</v>
      </c>
      <c r="B22" s="92" t="s">
        <v>138</v>
      </c>
      <c r="C22" s="83">
        <v>16475</v>
      </c>
      <c r="E22" s="35"/>
      <c r="F22" s="35"/>
      <c r="I22" s="68"/>
      <c r="J22" s="67"/>
      <c r="K22" s="67"/>
    </row>
    <row r="23" spans="1:11" ht="63" customHeight="1">
      <c r="A23" s="91" t="s">
        <v>135</v>
      </c>
      <c r="B23" s="92" t="s">
        <v>136</v>
      </c>
      <c r="C23" s="83">
        <v>1107957</v>
      </c>
      <c r="E23" s="35"/>
      <c r="F23" s="35"/>
      <c r="I23" s="68"/>
      <c r="J23" s="67"/>
      <c r="K23" s="67"/>
    </row>
    <row r="24" spans="1:11" ht="64.5" customHeight="1">
      <c r="A24" s="91" t="s">
        <v>133</v>
      </c>
      <c r="B24" s="92" t="s">
        <v>134</v>
      </c>
      <c r="C24" s="83">
        <v>49426</v>
      </c>
      <c r="E24" s="35"/>
      <c r="F24" s="35"/>
      <c r="I24" s="68"/>
      <c r="J24" s="67"/>
      <c r="K24" s="67"/>
    </row>
    <row r="25" spans="1:29" s="1" customFormat="1" ht="15.75">
      <c r="A25" s="80" t="s">
        <v>77</v>
      </c>
      <c r="B25" s="79" t="s">
        <v>76</v>
      </c>
      <c r="C25" s="93">
        <f>C32+C26+C34</f>
        <v>3096000</v>
      </c>
      <c r="D25" s="52">
        <f>D32</f>
        <v>0</v>
      </c>
      <c r="E25" s="37">
        <f>E32</f>
        <v>2550.2</v>
      </c>
      <c r="F25" s="37">
        <f>F32</f>
        <v>2565.5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s="1" customFormat="1" ht="29.25">
      <c r="A26" s="94" t="s">
        <v>106</v>
      </c>
      <c r="B26" s="79" t="s">
        <v>108</v>
      </c>
      <c r="C26" s="93">
        <f>C27+C30</f>
        <v>200000</v>
      </c>
      <c r="D26" s="52"/>
      <c r="E26" s="37"/>
      <c r="F26" s="37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1" customFormat="1" ht="26.25">
      <c r="A27" s="95" t="s">
        <v>107</v>
      </c>
      <c r="B27" s="82" t="s">
        <v>109</v>
      </c>
      <c r="C27" s="96">
        <f>C28+C29</f>
        <v>114000</v>
      </c>
      <c r="D27" s="52"/>
      <c r="E27" s="37"/>
      <c r="F27" s="3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26.25">
      <c r="A28" s="95" t="s">
        <v>118</v>
      </c>
      <c r="B28" s="82" t="s">
        <v>119</v>
      </c>
      <c r="C28" s="96">
        <v>114000</v>
      </c>
      <c r="D28" s="52"/>
      <c r="E28" s="37"/>
      <c r="F28" s="37"/>
      <c r="G28" s="8">
        <v>-141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s="1" customFormat="1" ht="39">
      <c r="A29" s="95" t="s">
        <v>121</v>
      </c>
      <c r="B29" s="82" t="s">
        <v>120</v>
      </c>
      <c r="C29" s="96">
        <v>0</v>
      </c>
      <c r="D29" s="52"/>
      <c r="E29" s="37"/>
      <c r="F29" s="37"/>
      <c r="G29" s="8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60" customFormat="1" ht="26.25">
      <c r="A30" s="97" t="s">
        <v>125</v>
      </c>
      <c r="B30" s="79" t="s">
        <v>122</v>
      </c>
      <c r="C30" s="88">
        <f>C31</f>
        <v>86000</v>
      </c>
      <c r="D30" s="57"/>
      <c r="E30" s="58"/>
      <c r="F30" s="58"/>
      <c r="G30" s="63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</row>
    <row r="31" spans="1:29" s="60" customFormat="1" ht="26.25">
      <c r="A31" s="95" t="s">
        <v>124</v>
      </c>
      <c r="B31" s="82" t="s">
        <v>123</v>
      </c>
      <c r="C31" s="96">
        <v>86000</v>
      </c>
      <c r="D31" s="61"/>
      <c r="E31" s="62"/>
      <c r="F31" s="62"/>
      <c r="G31" s="63">
        <v>141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</row>
    <row r="32" spans="1:29" s="1" customFormat="1" ht="31.5">
      <c r="A32" s="78" t="s">
        <v>1</v>
      </c>
      <c r="B32" s="79" t="s">
        <v>9</v>
      </c>
      <c r="C32" s="93">
        <f>C33</f>
        <v>2832000</v>
      </c>
      <c r="D32" s="52">
        <f>D33</f>
        <v>0</v>
      </c>
      <c r="E32" s="37">
        <f>E33</f>
        <v>2550.2</v>
      </c>
      <c r="F32" s="37">
        <f>F33</f>
        <v>2565.5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s="22" customFormat="1" ht="31.5">
      <c r="A33" s="84" t="s">
        <v>1</v>
      </c>
      <c r="B33" s="82" t="s">
        <v>18</v>
      </c>
      <c r="C33" s="83">
        <v>2832000</v>
      </c>
      <c r="D33" s="10"/>
      <c r="E33" s="38">
        <v>2550.2</v>
      </c>
      <c r="F33" s="38">
        <v>2565.5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s="22" customFormat="1" ht="43.5">
      <c r="A34" s="94" t="s">
        <v>110</v>
      </c>
      <c r="B34" s="79" t="s">
        <v>112</v>
      </c>
      <c r="C34" s="88">
        <f>C35</f>
        <v>64000</v>
      </c>
      <c r="D34" s="10"/>
      <c r="E34" s="38"/>
      <c r="F34" s="3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s="22" customFormat="1" ht="39">
      <c r="A35" s="95" t="s">
        <v>111</v>
      </c>
      <c r="B35" s="82" t="s">
        <v>113</v>
      </c>
      <c r="C35" s="96">
        <v>64000</v>
      </c>
      <c r="D35" s="10"/>
      <c r="E35" s="38"/>
      <c r="F35" s="3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s="22" customFormat="1" ht="15.75">
      <c r="A36" s="98" t="s">
        <v>155</v>
      </c>
      <c r="B36" s="87" t="s">
        <v>156</v>
      </c>
      <c r="C36" s="88">
        <f>C37+C39</f>
        <v>5000</v>
      </c>
      <c r="D36" s="10"/>
      <c r="E36" s="38"/>
      <c r="F36" s="3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s="22" customFormat="1" ht="15.75">
      <c r="A37" s="98" t="s">
        <v>153</v>
      </c>
      <c r="B37" s="87" t="s">
        <v>154</v>
      </c>
      <c r="C37" s="83">
        <f>C38</f>
        <v>3000</v>
      </c>
      <c r="D37" s="10"/>
      <c r="E37" s="38"/>
      <c r="F37" s="3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s="22" customFormat="1" ht="45">
      <c r="A38" s="99" t="s">
        <v>151</v>
      </c>
      <c r="B38" s="90" t="s">
        <v>152</v>
      </c>
      <c r="C38" s="83">
        <v>3000</v>
      </c>
      <c r="D38" s="10"/>
      <c r="E38" s="38"/>
      <c r="F38" s="3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s="22" customFormat="1" ht="15.75">
      <c r="A39" s="100" t="s">
        <v>149</v>
      </c>
      <c r="B39" s="101" t="s">
        <v>150</v>
      </c>
      <c r="C39" s="83">
        <f>C40</f>
        <v>2000</v>
      </c>
      <c r="D39" s="10"/>
      <c r="E39" s="38"/>
      <c r="F39" s="3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s="22" customFormat="1" ht="42.75">
      <c r="A40" s="102" t="s">
        <v>147</v>
      </c>
      <c r="B40" s="87" t="s">
        <v>148</v>
      </c>
      <c r="C40" s="83">
        <f>C41</f>
        <v>2000</v>
      </c>
      <c r="D40" s="10"/>
      <c r="E40" s="38"/>
      <c r="F40" s="3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s="22" customFormat="1" ht="60">
      <c r="A41" s="99" t="s">
        <v>145</v>
      </c>
      <c r="B41" s="90" t="s">
        <v>146</v>
      </c>
      <c r="C41" s="83">
        <v>2000</v>
      </c>
      <c r="D41" s="10"/>
      <c r="E41" s="38"/>
      <c r="F41" s="3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6" ht="15.75">
      <c r="A42" s="78" t="s">
        <v>61</v>
      </c>
      <c r="B42" s="79" t="s">
        <v>78</v>
      </c>
      <c r="C42" s="93">
        <f>C43</f>
        <v>294000</v>
      </c>
      <c r="D42" s="52">
        <f>D43</f>
        <v>281</v>
      </c>
      <c r="E42" s="39">
        <f>E43</f>
        <v>282</v>
      </c>
      <c r="F42" s="39">
        <f>F43</f>
        <v>283</v>
      </c>
    </row>
    <row r="43" spans="1:6" ht="31.5">
      <c r="A43" s="78" t="s">
        <v>62</v>
      </c>
      <c r="B43" s="79" t="s">
        <v>63</v>
      </c>
      <c r="C43" s="93">
        <f>C44</f>
        <v>294000</v>
      </c>
      <c r="D43" s="52">
        <v>281</v>
      </c>
      <c r="E43" s="39">
        <v>282</v>
      </c>
      <c r="F43" s="39">
        <v>283</v>
      </c>
    </row>
    <row r="44" spans="1:29" s="1" customFormat="1" ht="47.25">
      <c r="A44" s="84" t="s">
        <v>64</v>
      </c>
      <c r="B44" s="82" t="s">
        <v>2</v>
      </c>
      <c r="C44" s="96">
        <v>294000</v>
      </c>
      <c r="D44" s="11"/>
      <c r="E44" s="35">
        <v>281.6</v>
      </c>
      <c r="F44" s="35">
        <v>283.4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6" ht="15.75">
      <c r="A45" s="103" t="s">
        <v>91</v>
      </c>
      <c r="B45" s="79"/>
      <c r="C45" s="93">
        <f>C46+C55+C57+C60</f>
        <v>4812253</v>
      </c>
      <c r="D45" s="52" t="e">
        <f>D46+D55+D57+D60+#REF!</f>
        <v>#REF!</v>
      </c>
      <c r="E45" s="37" t="e">
        <f>E46+E55+E57+E60+#REF!</f>
        <v>#REF!</v>
      </c>
      <c r="F45" s="37" t="e">
        <f>F46+F55+F57+F60+#REF!</f>
        <v>#REF!</v>
      </c>
    </row>
    <row r="46" spans="1:6" ht="47.25">
      <c r="A46" s="78" t="s">
        <v>80</v>
      </c>
      <c r="B46" s="104" t="s">
        <v>79</v>
      </c>
      <c r="C46" s="93">
        <f>C47+C52</f>
        <v>4264253</v>
      </c>
      <c r="D46" s="52" t="e">
        <f>D47</f>
        <v>#REF!</v>
      </c>
      <c r="E46" s="37" t="e">
        <f>E47</f>
        <v>#REF!</v>
      </c>
      <c r="F46" s="37" t="e">
        <f>F47</f>
        <v>#REF!</v>
      </c>
    </row>
    <row r="47" spans="1:6" ht="94.5">
      <c r="A47" s="81" t="s">
        <v>98</v>
      </c>
      <c r="B47" s="104" t="s">
        <v>97</v>
      </c>
      <c r="C47" s="93">
        <f>C50+C49+C48+C51</f>
        <v>4165000</v>
      </c>
      <c r="D47" s="53" t="e">
        <f>#REF!+D50</f>
        <v>#REF!</v>
      </c>
      <c r="E47" s="40" t="e">
        <f>#REF!+E50</f>
        <v>#REF!</v>
      </c>
      <c r="F47" s="40" t="e">
        <f>#REF!+F50</f>
        <v>#REF!</v>
      </c>
    </row>
    <row r="48" spans="1:29" s="1" customFormat="1" ht="84" customHeight="1">
      <c r="A48" s="84" t="s">
        <v>95</v>
      </c>
      <c r="B48" s="82" t="s">
        <v>94</v>
      </c>
      <c r="C48" s="96">
        <v>700000</v>
      </c>
      <c r="D48" s="11"/>
      <c r="E48" s="41">
        <v>1000</v>
      </c>
      <c r="F48" s="41">
        <v>1100</v>
      </c>
      <c r="G48" s="4">
        <v>-70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6" ht="78.75">
      <c r="A49" s="105" t="s">
        <v>19</v>
      </c>
      <c r="B49" s="82" t="s">
        <v>3</v>
      </c>
      <c r="C49" s="83">
        <v>190000</v>
      </c>
      <c r="E49" s="35"/>
      <c r="F49" s="35"/>
    </row>
    <row r="50" spans="1:29" s="1" customFormat="1" ht="64.5" customHeight="1">
      <c r="A50" s="81" t="s">
        <v>17</v>
      </c>
      <c r="B50" s="82" t="s">
        <v>4</v>
      </c>
      <c r="C50" s="83">
        <v>3150000</v>
      </c>
      <c r="D50" s="11"/>
      <c r="E50" s="41">
        <v>3099</v>
      </c>
      <c r="F50" s="41">
        <v>3117</v>
      </c>
      <c r="G50" s="4">
        <v>-900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s="1" customFormat="1" ht="82.5" customHeight="1">
      <c r="A51" s="81" t="s">
        <v>182</v>
      </c>
      <c r="B51" s="82" t="s">
        <v>183</v>
      </c>
      <c r="C51" s="83">
        <v>125000</v>
      </c>
      <c r="D51" s="11"/>
      <c r="E51" s="71"/>
      <c r="F51" s="7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s="60" customFormat="1" ht="101.25" customHeight="1">
      <c r="A52" s="103" t="s">
        <v>127</v>
      </c>
      <c r="B52" s="104" t="s">
        <v>126</v>
      </c>
      <c r="C52" s="93">
        <f>C53</f>
        <v>99253</v>
      </c>
      <c r="D52" s="64"/>
      <c r="E52" s="65"/>
      <c r="F52" s="65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</row>
    <row r="53" spans="1:29" s="60" customFormat="1" ht="90" customHeight="1">
      <c r="A53" s="94" t="s">
        <v>128</v>
      </c>
      <c r="B53" s="104" t="s">
        <v>129</v>
      </c>
      <c r="C53" s="93">
        <f>C54</f>
        <v>99253</v>
      </c>
      <c r="D53" s="66"/>
      <c r="E53" s="65"/>
      <c r="F53" s="65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</row>
    <row r="54" spans="1:29" s="60" customFormat="1" ht="78.75" customHeight="1">
      <c r="A54" s="81" t="s">
        <v>131</v>
      </c>
      <c r="B54" s="82" t="s">
        <v>130</v>
      </c>
      <c r="C54" s="96">
        <v>99253</v>
      </c>
      <c r="D54" s="64"/>
      <c r="E54" s="65"/>
      <c r="F54" s="65"/>
      <c r="G54" s="59">
        <v>70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</row>
    <row r="55" spans="1:6" ht="31.5">
      <c r="A55" s="78" t="s">
        <v>82</v>
      </c>
      <c r="B55" s="79" t="s">
        <v>81</v>
      </c>
      <c r="C55" s="93">
        <f>C56</f>
        <v>1000</v>
      </c>
      <c r="D55" s="47">
        <f>D56</f>
        <v>0</v>
      </c>
      <c r="E55" s="3">
        <f>E56</f>
        <v>140</v>
      </c>
      <c r="F55" s="3">
        <f>F56</f>
        <v>140</v>
      </c>
    </row>
    <row r="56" spans="1:29" s="1" customFormat="1" ht="15.75">
      <c r="A56" s="84" t="s">
        <v>72</v>
      </c>
      <c r="B56" s="82" t="s">
        <v>83</v>
      </c>
      <c r="C56" s="83">
        <v>1000</v>
      </c>
      <c r="D56" s="11"/>
      <c r="E56" s="41">
        <v>140</v>
      </c>
      <c r="F56" s="41">
        <v>140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22" customFormat="1" ht="15.75">
      <c r="A57" s="80" t="s">
        <v>85</v>
      </c>
      <c r="B57" s="79" t="s">
        <v>84</v>
      </c>
      <c r="C57" s="93">
        <f>C59</f>
        <v>473000</v>
      </c>
      <c r="D57" s="52">
        <f>D59</f>
        <v>0</v>
      </c>
      <c r="E57" s="37">
        <f>E59</f>
        <v>460</v>
      </c>
      <c r="F57" s="37">
        <f>F59</f>
        <v>470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6" ht="31.5">
      <c r="A58" s="103" t="s">
        <v>10</v>
      </c>
      <c r="B58" s="79" t="s">
        <v>15</v>
      </c>
      <c r="C58" s="93">
        <f>C59</f>
        <v>473000</v>
      </c>
      <c r="D58" s="52">
        <f>D59</f>
        <v>0</v>
      </c>
      <c r="E58" s="37">
        <v>500</v>
      </c>
      <c r="F58" s="37">
        <v>510</v>
      </c>
    </row>
    <row r="59" spans="1:7" ht="47.25">
      <c r="A59" s="81" t="s">
        <v>6</v>
      </c>
      <c r="B59" s="82" t="s">
        <v>7</v>
      </c>
      <c r="C59" s="83">
        <v>473000</v>
      </c>
      <c r="E59" s="35">
        <v>460</v>
      </c>
      <c r="F59" s="35">
        <v>470</v>
      </c>
      <c r="G59" s="2">
        <v>-3</v>
      </c>
    </row>
    <row r="60" spans="1:9" ht="15.75">
      <c r="A60" s="78" t="s">
        <v>87</v>
      </c>
      <c r="B60" s="79" t="s">
        <v>86</v>
      </c>
      <c r="C60" s="93">
        <f>C63</f>
        <v>74000</v>
      </c>
      <c r="D60" s="52">
        <f>D63</f>
        <v>0</v>
      </c>
      <c r="E60" s="37">
        <f>E63</f>
        <v>80</v>
      </c>
      <c r="F60" s="37">
        <f>F63</f>
        <v>90</v>
      </c>
      <c r="I60" s="2" t="s">
        <v>132</v>
      </c>
    </row>
    <row r="61" spans="1:6" ht="15.75" hidden="1">
      <c r="A61" s="78" t="s">
        <v>11</v>
      </c>
      <c r="B61" s="79" t="s">
        <v>12</v>
      </c>
      <c r="C61" s="93">
        <f>C62</f>
        <v>0</v>
      </c>
      <c r="D61" s="52">
        <f>D62</f>
        <v>0</v>
      </c>
      <c r="E61" s="37">
        <f>E62</f>
        <v>0</v>
      </c>
      <c r="F61" s="37">
        <f>F62</f>
        <v>0</v>
      </c>
    </row>
    <row r="62" spans="1:29" s="1" customFormat="1" ht="31.5" hidden="1">
      <c r="A62" s="105" t="s">
        <v>13</v>
      </c>
      <c r="B62" s="82" t="s">
        <v>14</v>
      </c>
      <c r="C62" s="96">
        <v>0</v>
      </c>
      <c r="D62" s="11"/>
      <c r="E62" s="41"/>
      <c r="F62" s="41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6" ht="15.75">
      <c r="A63" s="78" t="s">
        <v>69</v>
      </c>
      <c r="B63" s="79" t="s">
        <v>88</v>
      </c>
      <c r="C63" s="93">
        <f>C64</f>
        <v>74000</v>
      </c>
      <c r="D63" s="52">
        <f>D64</f>
        <v>0</v>
      </c>
      <c r="E63" s="37">
        <f>E64</f>
        <v>80</v>
      </c>
      <c r="F63" s="37">
        <f>F64</f>
        <v>90</v>
      </c>
    </row>
    <row r="64" spans="1:29" s="1" customFormat="1" ht="15.75">
      <c r="A64" s="84" t="s">
        <v>59</v>
      </c>
      <c r="B64" s="82" t="s">
        <v>8</v>
      </c>
      <c r="C64" s="83">
        <v>74000</v>
      </c>
      <c r="D64" s="11"/>
      <c r="E64" s="41">
        <v>80</v>
      </c>
      <c r="F64" s="41">
        <v>90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6" ht="15.75">
      <c r="A65" s="78" t="s">
        <v>92</v>
      </c>
      <c r="B65" s="82"/>
      <c r="C65" s="93">
        <f>C12</f>
        <v>158755653</v>
      </c>
      <c r="D65" s="52" t="e">
        <f>D12</f>
        <v>#REF!</v>
      </c>
      <c r="E65" s="37" t="e">
        <f>E12</f>
        <v>#REF!</v>
      </c>
      <c r="F65" s="37" t="e">
        <f>F12</f>
        <v>#REF!</v>
      </c>
    </row>
    <row r="66" spans="1:29" s="1" customFormat="1" ht="47.25">
      <c r="A66" s="78" t="s">
        <v>99</v>
      </c>
      <c r="B66" s="79" t="s">
        <v>89</v>
      </c>
      <c r="C66" s="93">
        <f>C67</f>
        <v>298178720</v>
      </c>
      <c r="D66" s="47" t="e">
        <f>D67</f>
        <v>#REF!</v>
      </c>
      <c r="E66" s="3" t="e">
        <f>E67</f>
        <v>#REF!</v>
      </c>
      <c r="F66" s="3" t="e">
        <f>F67</f>
        <v>#REF!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s="1" customFormat="1" ht="31.5">
      <c r="A67" s="78" t="s">
        <v>28</v>
      </c>
      <c r="B67" s="79" t="s">
        <v>0</v>
      </c>
      <c r="C67" s="93">
        <f>C68+C82+C109+C75</f>
        <v>298178720</v>
      </c>
      <c r="D67" s="47" t="e">
        <f>D68+#REF!+D82+D109</f>
        <v>#REF!</v>
      </c>
      <c r="E67" s="3" t="e">
        <f>E68+#REF!+E82+E109</f>
        <v>#REF!</v>
      </c>
      <c r="F67" s="3" t="e">
        <f>F68+#REF!+F82+F109</f>
        <v>#REF!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6" ht="31.5">
      <c r="A68" s="78" t="s">
        <v>29</v>
      </c>
      <c r="B68" s="79" t="s">
        <v>90</v>
      </c>
      <c r="C68" s="93">
        <f>C69+C71+C73</f>
        <v>140967900</v>
      </c>
      <c r="D68" s="47" t="e">
        <f>D69+D73+#REF!</f>
        <v>#REF!</v>
      </c>
      <c r="E68" s="3" t="e">
        <f>E69+E73+#REF!</f>
        <v>#REF!</v>
      </c>
      <c r="F68" s="3" t="e">
        <f>F69+F73+#REF!</f>
        <v>#REF!</v>
      </c>
    </row>
    <row r="69" spans="1:6" ht="15.75">
      <c r="A69" s="78" t="s">
        <v>31</v>
      </c>
      <c r="B69" s="79" t="s">
        <v>32</v>
      </c>
      <c r="C69" s="93">
        <f>C70</f>
        <v>1938000</v>
      </c>
      <c r="D69" s="47">
        <f>D70</f>
        <v>0</v>
      </c>
      <c r="E69" s="3">
        <f>E70</f>
        <v>27935.4</v>
      </c>
      <c r="F69" s="3">
        <f>F70</f>
        <v>27970.7</v>
      </c>
    </row>
    <row r="70" spans="1:6" ht="28.5" customHeight="1">
      <c r="A70" s="106" t="s">
        <v>170</v>
      </c>
      <c r="B70" s="82" t="s">
        <v>27</v>
      </c>
      <c r="C70" s="96">
        <v>1938000</v>
      </c>
      <c r="E70" s="35">
        <f>1906.2+26029.2</f>
        <v>27935.4</v>
      </c>
      <c r="F70" s="35">
        <f>1906.2+26064.5</f>
        <v>27970.7</v>
      </c>
    </row>
    <row r="71" spans="1:6" ht="28.5" customHeight="1">
      <c r="A71" s="97" t="s">
        <v>101</v>
      </c>
      <c r="B71" s="79" t="s">
        <v>102</v>
      </c>
      <c r="C71" s="88">
        <f>C72</f>
        <v>33820900</v>
      </c>
      <c r="E71" s="35"/>
      <c r="F71" s="35"/>
    </row>
    <row r="72" spans="1:6" ht="26.25" customHeight="1">
      <c r="A72" s="106" t="s">
        <v>101</v>
      </c>
      <c r="B72" s="82" t="s">
        <v>100</v>
      </c>
      <c r="C72" s="107">
        <v>33820900</v>
      </c>
      <c r="E72" s="42"/>
      <c r="F72" s="35"/>
    </row>
    <row r="73" spans="1:29" s="1" customFormat="1" ht="32.25" customHeight="1">
      <c r="A73" s="78" t="s">
        <v>56</v>
      </c>
      <c r="B73" s="79" t="s">
        <v>30</v>
      </c>
      <c r="C73" s="93">
        <f>C74</f>
        <v>105209000</v>
      </c>
      <c r="D73" s="47">
        <f>D74</f>
        <v>0</v>
      </c>
      <c r="E73" s="3">
        <f>E74</f>
        <v>105209</v>
      </c>
      <c r="F73" s="3">
        <f>F74</f>
        <v>117970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6" ht="19.5" customHeight="1">
      <c r="A74" s="106" t="s">
        <v>57</v>
      </c>
      <c r="B74" s="82" t="s">
        <v>26</v>
      </c>
      <c r="C74" s="83">
        <v>105209000</v>
      </c>
      <c r="E74" s="35">
        <v>105209</v>
      </c>
      <c r="F74" s="35">
        <v>117970</v>
      </c>
    </row>
    <row r="75" spans="1:29" s="1" customFormat="1" ht="21" customHeight="1">
      <c r="A75" s="108" t="s">
        <v>33</v>
      </c>
      <c r="B75" s="79" t="s">
        <v>34</v>
      </c>
      <c r="C75" s="109">
        <f>C76</f>
        <v>7112400</v>
      </c>
      <c r="D75" s="54">
        <f>SUM(D77:D80)</f>
        <v>0</v>
      </c>
      <c r="E75" s="5">
        <f>SUM(E77:E80)</f>
        <v>111.2</v>
      </c>
      <c r="F75" s="5">
        <f>SUM(F77:F80)</f>
        <v>114.2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s="22" customFormat="1" ht="18" customHeight="1">
      <c r="A76" s="110" t="s">
        <v>21</v>
      </c>
      <c r="B76" s="82" t="s">
        <v>35</v>
      </c>
      <c r="C76" s="111">
        <f>C77+C78+C79+C80+C81</f>
        <v>7112400</v>
      </c>
      <c r="D76" s="10"/>
      <c r="E76" s="38"/>
      <c r="F76" s="3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s="19" customFormat="1" ht="63.75">
      <c r="A77" s="112" t="s">
        <v>168</v>
      </c>
      <c r="B77" s="113" t="s">
        <v>35</v>
      </c>
      <c r="C77" s="114">
        <v>98500</v>
      </c>
      <c r="D77" s="10"/>
      <c r="E77" s="43">
        <v>111.2</v>
      </c>
      <c r="F77" s="43">
        <v>114.2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</row>
    <row r="78" spans="1:29" s="20" customFormat="1" ht="63.75">
      <c r="A78" s="115" t="s">
        <v>160</v>
      </c>
      <c r="B78" s="113" t="s">
        <v>35</v>
      </c>
      <c r="C78" s="114">
        <v>6753900</v>
      </c>
      <c r="D78" s="10"/>
      <c r="E78" s="43"/>
      <c r="F78" s="4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</row>
    <row r="79" spans="1:6" s="18" customFormat="1" ht="51">
      <c r="A79" s="112" t="s">
        <v>165</v>
      </c>
      <c r="B79" s="113" t="s">
        <v>35</v>
      </c>
      <c r="C79" s="114">
        <v>248600</v>
      </c>
      <c r="D79" s="10"/>
      <c r="E79" s="43"/>
      <c r="F79" s="43"/>
    </row>
    <row r="80" spans="1:6" s="18" customFormat="1" ht="41.25" customHeight="1">
      <c r="A80" s="112" t="s">
        <v>157</v>
      </c>
      <c r="B80" s="113" t="s">
        <v>35</v>
      </c>
      <c r="C80" s="114">
        <v>11400</v>
      </c>
      <c r="D80" s="10"/>
      <c r="E80" s="44"/>
      <c r="F80" s="43"/>
    </row>
    <row r="81" spans="1:6" s="17" customFormat="1" ht="25.5">
      <c r="A81" s="112" t="s">
        <v>186</v>
      </c>
      <c r="B81" s="113" t="s">
        <v>49</v>
      </c>
      <c r="C81" s="124">
        <v>0</v>
      </c>
      <c r="D81" s="12"/>
      <c r="E81" s="70"/>
      <c r="F81" s="70"/>
    </row>
    <row r="82" spans="1:6" s="8" customFormat="1" ht="31.5">
      <c r="A82" s="116" t="s">
        <v>54</v>
      </c>
      <c r="B82" s="79" t="s">
        <v>55</v>
      </c>
      <c r="C82" s="109">
        <f>C83+C85+C87+C89+C91</f>
        <v>133044020</v>
      </c>
      <c r="D82" s="54" t="e">
        <f>D83+D85+D87+D89+D91+#REF!+#REF!</f>
        <v>#REF!</v>
      </c>
      <c r="E82" s="5" t="e">
        <f>E83+E85+E87+E89+E91+#REF!+#REF!</f>
        <v>#REF!</v>
      </c>
      <c r="F82" s="5" t="e">
        <f>F83+F85+F87+F89+F91+#REF!+#REF!</f>
        <v>#REF!</v>
      </c>
    </row>
    <row r="83" spans="1:6" ht="26.25" customHeight="1">
      <c r="A83" s="117" t="s">
        <v>36</v>
      </c>
      <c r="B83" s="79" t="s">
        <v>37</v>
      </c>
      <c r="C83" s="109">
        <f>C84</f>
        <v>824500</v>
      </c>
      <c r="D83" s="54">
        <f>D84</f>
        <v>0</v>
      </c>
      <c r="E83" s="5">
        <f>E84</f>
        <v>825.9</v>
      </c>
      <c r="F83" s="5">
        <f>F84</f>
        <v>0</v>
      </c>
    </row>
    <row r="84" spans="1:6" ht="29.25" customHeight="1">
      <c r="A84" s="118" t="s">
        <v>173</v>
      </c>
      <c r="B84" s="82" t="s">
        <v>38</v>
      </c>
      <c r="C84" s="111">
        <v>824500</v>
      </c>
      <c r="E84" s="35">
        <v>825.9</v>
      </c>
      <c r="F84" s="35"/>
    </row>
    <row r="85" spans="1:6" ht="28.5" customHeight="1">
      <c r="A85" s="117" t="s">
        <v>39</v>
      </c>
      <c r="B85" s="79" t="s">
        <v>40</v>
      </c>
      <c r="C85" s="109">
        <f>C86</f>
        <v>281900</v>
      </c>
      <c r="D85" s="54">
        <f>D86</f>
        <v>0</v>
      </c>
      <c r="E85" s="5">
        <f>E86</f>
        <v>280.8</v>
      </c>
      <c r="F85" s="5">
        <f>F86</f>
        <v>0</v>
      </c>
    </row>
    <row r="86" spans="1:6" s="4" customFormat="1" ht="33.75" customHeight="1">
      <c r="A86" s="119" t="s">
        <v>172</v>
      </c>
      <c r="B86" s="82" t="s">
        <v>41</v>
      </c>
      <c r="C86" s="111">
        <v>281900</v>
      </c>
      <c r="D86" s="11"/>
      <c r="E86" s="41">
        <v>280.8</v>
      </c>
      <c r="F86" s="41"/>
    </row>
    <row r="87" spans="1:6" s="4" customFormat="1" ht="38.25">
      <c r="A87" s="117" t="s">
        <v>22</v>
      </c>
      <c r="B87" s="79" t="s">
        <v>42</v>
      </c>
      <c r="C87" s="109">
        <f>C88</f>
        <v>4652100</v>
      </c>
      <c r="D87" s="54">
        <f>D88</f>
        <v>0</v>
      </c>
      <c r="E87" s="5">
        <f>E88</f>
        <v>4931</v>
      </c>
      <c r="F87" s="5">
        <f>F88</f>
        <v>5268</v>
      </c>
    </row>
    <row r="88" spans="1:6" ht="38.25">
      <c r="A88" s="118" t="s">
        <v>163</v>
      </c>
      <c r="B88" s="82" t="s">
        <v>43</v>
      </c>
      <c r="C88" s="111">
        <v>4652100</v>
      </c>
      <c r="D88" s="13"/>
      <c r="E88" s="35">
        <v>4931</v>
      </c>
      <c r="F88" s="35">
        <v>5268</v>
      </c>
    </row>
    <row r="89" spans="1:6" ht="51">
      <c r="A89" s="117" t="s">
        <v>44</v>
      </c>
      <c r="B89" s="79" t="s">
        <v>45</v>
      </c>
      <c r="C89" s="109">
        <f>C90</f>
        <v>2376300</v>
      </c>
      <c r="D89" s="54" t="e">
        <f>#REF!</f>
        <v>#REF!</v>
      </c>
      <c r="E89" s="5" t="e">
        <f>#REF!</f>
        <v>#REF!</v>
      </c>
      <c r="F89" s="5" t="e">
        <f>#REF!</f>
        <v>#REF!</v>
      </c>
    </row>
    <row r="90" spans="1:29" s="19" customFormat="1" ht="51">
      <c r="A90" s="120" t="s">
        <v>164</v>
      </c>
      <c r="B90" s="121" t="s">
        <v>46</v>
      </c>
      <c r="C90" s="122">
        <f>2318300+58000</f>
        <v>2376300</v>
      </c>
      <c r="D90" s="13"/>
      <c r="E90" s="43">
        <v>1620</v>
      </c>
      <c r="F90" s="43">
        <v>1620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</row>
    <row r="91" spans="1:6" ht="14.25">
      <c r="A91" s="123" t="s">
        <v>47</v>
      </c>
      <c r="B91" s="79" t="s">
        <v>48</v>
      </c>
      <c r="C91" s="109">
        <f>C92</f>
        <v>124909220</v>
      </c>
      <c r="D91" s="54">
        <f>D92</f>
        <v>0</v>
      </c>
      <c r="E91" s="5">
        <f>E92</f>
        <v>80958.7</v>
      </c>
      <c r="F91" s="5">
        <f>F92</f>
        <v>84750.9</v>
      </c>
    </row>
    <row r="92" spans="1:6" ht="12.75">
      <c r="A92" s="119" t="s">
        <v>58</v>
      </c>
      <c r="B92" s="82" t="s">
        <v>49</v>
      </c>
      <c r="C92" s="111">
        <f>C93+C94+C95+C96+C97+C98+C99+C100+C101+C102+C103+C104+C105+C106+C107+C108</f>
        <v>124909220</v>
      </c>
      <c r="D92" s="55">
        <f>SUM(D93:D107)</f>
        <v>0</v>
      </c>
      <c r="E92" s="6">
        <f>SUM(E93:E107)</f>
        <v>80958.7</v>
      </c>
      <c r="F92" s="6">
        <f>SUM(F93:F107)</f>
        <v>84750.9</v>
      </c>
    </row>
    <row r="93" spans="1:29" s="19" customFormat="1" ht="25.5">
      <c r="A93" s="112" t="s">
        <v>169</v>
      </c>
      <c r="B93" s="113" t="s">
        <v>49</v>
      </c>
      <c r="C93" s="124">
        <v>853000</v>
      </c>
      <c r="D93" s="10"/>
      <c r="E93" s="44">
        <v>61703</v>
      </c>
      <c r="F93" s="43">
        <v>63992.2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</row>
    <row r="94" spans="1:29" s="19" customFormat="1" ht="25.5">
      <c r="A94" s="112" t="s">
        <v>174</v>
      </c>
      <c r="B94" s="113" t="s">
        <v>49</v>
      </c>
      <c r="C94" s="124">
        <v>170600</v>
      </c>
      <c r="D94" s="10"/>
      <c r="E94" s="43">
        <v>19255.7</v>
      </c>
      <c r="F94" s="43">
        <v>20758.7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</row>
    <row r="95" spans="1:29" s="19" customFormat="1" ht="63.75">
      <c r="A95" s="112" t="s">
        <v>171</v>
      </c>
      <c r="B95" s="113" t="s">
        <v>49</v>
      </c>
      <c r="C95" s="124">
        <v>6000</v>
      </c>
      <c r="D95" s="10"/>
      <c r="E95" s="44"/>
      <c r="F95" s="43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</row>
    <row r="96" spans="1:29" s="19" customFormat="1" ht="51">
      <c r="A96" s="112" t="s">
        <v>103</v>
      </c>
      <c r="B96" s="113" t="s">
        <v>49</v>
      </c>
      <c r="C96" s="124">
        <v>3200</v>
      </c>
      <c r="D96" s="10"/>
      <c r="E96" s="43"/>
      <c r="F96" s="43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</row>
    <row r="97" spans="1:29" s="19" customFormat="1" ht="63.75">
      <c r="A97" s="112" t="s">
        <v>175</v>
      </c>
      <c r="B97" s="113" t="s">
        <v>49</v>
      </c>
      <c r="C97" s="124">
        <v>13100</v>
      </c>
      <c r="D97" s="10"/>
      <c r="E97" s="43"/>
      <c r="F97" s="43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</row>
    <row r="98" spans="1:6" s="17" customFormat="1" ht="51">
      <c r="A98" s="125" t="s">
        <v>161</v>
      </c>
      <c r="B98" s="113" t="s">
        <v>49</v>
      </c>
      <c r="C98" s="124">
        <v>4200</v>
      </c>
      <c r="D98" s="12"/>
      <c r="E98" s="45"/>
      <c r="F98" s="45"/>
    </row>
    <row r="99" spans="1:6" s="17" customFormat="1" ht="51">
      <c r="A99" s="125" t="s">
        <v>162</v>
      </c>
      <c r="B99" s="113" t="s">
        <v>49</v>
      </c>
      <c r="C99" s="124">
        <v>238100</v>
      </c>
      <c r="D99" s="12"/>
      <c r="E99" s="45"/>
      <c r="F99" s="45"/>
    </row>
    <row r="100" spans="1:29" s="19" customFormat="1" ht="38.25">
      <c r="A100" s="112" t="s">
        <v>176</v>
      </c>
      <c r="B100" s="113" t="s">
        <v>49</v>
      </c>
      <c r="C100" s="124">
        <v>62197900</v>
      </c>
      <c r="D100" s="10"/>
      <c r="E100" s="43"/>
      <c r="F100" s="4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</row>
    <row r="101" spans="1:29" s="19" customFormat="1" ht="38.25">
      <c r="A101" s="112" t="s">
        <v>167</v>
      </c>
      <c r="B101" s="113" t="s">
        <v>49</v>
      </c>
      <c r="C101" s="124">
        <v>44662200</v>
      </c>
      <c r="D101" s="10"/>
      <c r="E101" s="43"/>
      <c r="F101" s="4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</row>
    <row r="102" spans="1:6" s="17" customFormat="1" ht="25.5">
      <c r="A102" s="112" t="s">
        <v>104</v>
      </c>
      <c r="B102" s="113" t="s">
        <v>49</v>
      </c>
      <c r="C102" s="124">
        <v>1336900</v>
      </c>
      <c r="D102" s="21"/>
      <c r="E102" s="46"/>
      <c r="F102" s="45"/>
    </row>
    <row r="103" spans="1:29" s="19" customFormat="1" ht="51">
      <c r="A103" s="112" t="s">
        <v>166</v>
      </c>
      <c r="B103" s="113" t="s">
        <v>49</v>
      </c>
      <c r="C103" s="124">
        <v>1363000</v>
      </c>
      <c r="D103" s="10"/>
      <c r="E103" s="43"/>
      <c r="F103" s="43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</row>
    <row r="104" spans="1:6" s="17" customFormat="1" ht="63.75">
      <c r="A104" s="112" t="s">
        <v>180</v>
      </c>
      <c r="B104" s="113" t="s">
        <v>49</v>
      </c>
      <c r="C104" s="124">
        <v>75100</v>
      </c>
      <c r="D104" s="12"/>
      <c r="E104" s="45"/>
      <c r="F104" s="45"/>
    </row>
    <row r="105" spans="1:6" s="17" customFormat="1" ht="51">
      <c r="A105" s="112" t="s">
        <v>181</v>
      </c>
      <c r="B105" s="113" t="s">
        <v>49</v>
      </c>
      <c r="C105" s="124">
        <v>13063300</v>
      </c>
      <c r="D105" s="12"/>
      <c r="E105" s="45"/>
      <c r="F105" s="45"/>
    </row>
    <row r="106" spans="1:6" s="17" customFormat="1" ht="51">
      <c r="A106" s="125" t="s">
        <v>177</v>
      </c>
      <c r="B106" s="113" t="s">
        <v>49</v>
      </c>
      <c r="C106" s="124">
        <v>67600</v>
      </c>
      <c r="D106" s="12"/>
      <c r="E106" s="45"/>
      <c r="F106" s="45"/>
    </row>
    <row r="107" spans="1:6" s="17" customFormat="1" ht="68.25" customHeight="1">
      <c r="A107" s="112" t="s">
        <v>178</v>
      </c>
      <c r="B107" s="113" t="s">
        <v>49</v>
      </c>
      <c r="C107" s="124">
        <v>853000</v>
      </c>
      <c r="D107" s="12"/>
      <c r="E107" s="45"/>
      <c r="F107" s="45"/>
    </row>
    <row r="108" spans="1:6" s="17" customFormat="1" ht="63.75">
      <c r="A108" s="112" t="s">
        <v>179</v>
      </c>
      <c r="B108" s="113" t="s">
        <v>49</v>
      </c>
      <c r="C108" s="124">
        <v>2020</v>
      </c>
      <c r="D108" s="12"/>
      <c r="E108" s="70"/>
      <c r="F108" s="70"/>
    </row>
    <row r="109" spans="1:6" s="4" customFormat="1" ht="12.75" customHeight="1">
      <c r="A109" s="108" t="s">
        <v>50</v>
      </c>
      <c r="B109" s="126" t="s">
        <v>65</v>
      </c>
      <c r="C109" s="109">
        <f>C110+C112</f>
        <v>17054400</v>
      </c>
      <c r="D109" s="54" t="e">
        <f>D110+#REF!+D112</f>
        <v>#REF!</v>
      </c>
      <c r="E109" s="5" t="e">
        <f>E110+#REF!+E112</f>
        <v>#REF!</v>
      </c>
      <c r="F109" s="5" t="e">
        <f>F110+#REF!+F112</f>
        <v>#REF!</v>
      </c>
    </row>
    <row r="110" spans="1:6" s="4" customFormat="1" ht="25.5">
      <c r="A110" s="127" t="s">
        <v>51</v>
      </c>
      <c r="B110" s="126" t="s">
        <v>52</v>
      </c>
      <c r="C110" s="109">
        <f>C111</f>
        <v>17040000</v>
      </c>
      <c r="D110" s="11"/>
      <c r="E110" s="41">
        <v>17040</v>
      </c>
      <c r="F110" s="41">
        <v>17040</v>
      </c>
    </row>
    <row r="111" spans="1:6" ht="25.5">
      <c r="A111" s="128" t="s">
        <v>158</v>
      </c>
      <c r="B111" s="129" t="s">
        <v>53</v>
      </c>
      <c r="C111" s="111">
        <v>17040000</v>
      </c>
      <c r="E111" s="35"/>
      <c r="F111" s="35"/>
    </row>
    <row r="112" spans="1:6" ht="38.25">
      <c r="A112" s="130" t="s">
        <v>23</v>
      </c>
      <c r="B112" s="126" t="s">
        <v>24</v>
      </c>
      <c r="C112" s="109">
        <f>C113</f>
        <v>14400</v>
      </c>
      <c r="E112" s="41">
        <v>14.4</v>
      </c>
      <c r="F112" s="35"/>
    </row>
    <row r="113" spans="1:6" ht="40.5" customHeight="1">
      <c r="A113" s="128" t="s">
        <v>159</v>
      </c>
      <c r="B113" s="129" t="s">
        <v>25</v>
      </c>
      <c r="C113" s="111">
        <v>14400</v>
      </c>
      <c r="E113" s="35"/>
      <c r="F113" s="35"/>
    </row>
    <row r="114" spans="1:6" s="4" customFormat="1" ht="16.5" thickBot="1">
      <c r="A114" s="131" t="s">
        <v>70</v>
      </c>
      <c r="B114" s="132"/>
      <c r="C114" s="133">
        <f>C65+C66</f>
        <v>456934373</v>
      </c>
      <c r="D114" s="56" t="e">
        <f>D65+D66</f>
        <v>#REF!</v>
      </c>
      <c r="E114" s="9" t="e">
        <f>E65+E66</f>
        <v>#REF!</v>
      </c>
      <c r="F114" s="9" t="e">
        <f>F65+F66</f>
        <v>#REF!</v>
      </c>
    </row>
    <row r="115" spans="1:5" s="4" customFormat="1" ht="12.75">
      <c r="A115" s="48"/>
      <c r="B115" s="49"/>
      <c r="C115" s="48"/>
      <c r="D115" s="14"/>
      <c r="E115" s="24"/>
    </row>
    <row r="116" ht="12.75">
      <c r="C116" s="50"/>
    </row>
    <row r="127" spans="1:5" s="4" customFormat="1" ht="12.75">
      <c r="A127" s="48"/>
      <c r="B127" s="49"/>
      <c r="C127" s="48"/>
      <c r="D127" s="11"/>
      <c r="E127" s="24"/>
    </row>
    <row r="128" spans="1:5" s="4" customFormat="1" ht="12.75">
      <c r="A128" s="48"/>
      <c r="B128" s="49"/>
      <c r="C128" s="48"/>
      <c r="D128" s="12"/>
      <c r="E128" s="24"/>
    </row>
    <row r="129" spans="1:5" s="8" customFormat="1" ht="12.75">
      <c r="A129" s="48"/>
      <c r="B129" s="49"/>
      <c r="C129" s="48"/>
      <c r="D129" s="10"/>
      <c r="E129" s="25"/>
    </row>
    <row r="130" spans="1:5" s="4" customFormat="1" ht="12.75">
      <c r="A130" s="48"/>
      <c r="B130" s="49"/>
      <c r="C130" s="48"/>
      <c r="D130" s="12"/>
      <c r="E130" s="24"/>
    </row>
    <row r="131" spans="1:5" s="8" customFormat="1" ht="12.75">
      <c r="A131" s="48"/>
      <c r="B131" s="49"/>
      <c r="C131" s="48"/>
      <c r="D131" s="10"/>
      <c r="E131" s="25"/>
    </row>
    <row r="132" spans="1:5" s="4" customFormat="1" ht="12.75">
      <c r="A132" s="48"/>
      <c r="B132" s="49"/>
      <c r="C132" s="48"/>
      <c r="D132" s="12"/>
      <c r="E132" s="24"/>
    </row>
    <row r="133" spans="1:5" s="8" customFormat="1" ht="12.75">
      <c r="A133" s="48"/>
      <c r="B133" s="49"/>
      <c r="C133" s="48"/>
      <c r="D133" s="10"/>
      <c r="E133" s="25"/>
    </row>
    <row r="134" spans="1:5" s="8" customFormat="1" ht="12.75">
      <c r="A134" s="48"/>
      <c r="B134" s="49"/>
      <c r="C134" s="48"/>
      <c r="D134" s="13"/>
      <c r="E134" s="25"/>
    </row>
    <row r="135" spans="1:5" s="8" customFormat="1" ht="12.75">
      <c r="A135" s="48"/>
      <c r="B135" s="49"/>
      <c r="C135" s="48"/>
      <c r="D135" s="13"/>
      <c r="E135" s="25"/>
    </row>
    <row r="136" spans="1:5" s="7" customFormat="1" ht="15.75">
      <c r="A136" s="48"/>
      <c r="B136" s="49"/>
      <c r="C136" s="48"/>
      <c r="D136" s="11"/>
      <c r="E136" s="26"/>
    </row>
  </sheetData>
  <sheetProtection/>
  <mergeCells count="6">
    <mergeCell ref="A7:C7"/>
    <mergeCell ref="B1:C1"/>
    <mergeCell ref="B2:C2"/>
    <mergeCell ref="B3:C3"/>
    <mergeCell ref="B4:C4"/>
    <mergeCell ref="B5:C5"/>
  </mergeCells>
  <printOptions horizontalCentered="1"/>
  <pageMargins left="0.5905511811023623" right="0.1968503937007874" top="0.7874015748031497" bottom="0.3937007874015748" header="0.15748031496062992" footer="0.1968503937007874"/>
  <pageSetup horizontalDpi="600" verticalDpi="600" orientation="portrait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37"/>
  <sheetViews>
    <sheetView view="pageBreakPreview" zoomScale="75" zoomScaleSheetLayoutView="75" workbookViewId="0" topLeftCell="A64">
      <selection activeCell="G123" sqref="G123"/>
    </sheetView>
  </sheetViews>
  <sheetFormatPr defaultColWidth="9.00390625" defaultRowHeight="12.75"/>
  <cols>
    <col min="1" max="1" width="65.00390625" style="8" customWidth="1"/>
    <col min="2" max="2" width="24.00390625" style="49" customWidth="1"/>
    <col min="3" max="3" width="0.12890625" style="8" hidden="1" customWidth="1"/>
    <col min="4" max="4" width="15.25390625" style="139" hidden="1" customWidth="1"/>
    <col min="5" max="5" width="20.25390625" style="140" customWidth="1"/>
    <col min="6" max="6" width="15.25390625" style="139" hidden="1" customWidth="1"/>
    <col min="7" max="7" width="18.375" style="141" customWidth="1"/>
    <col min="8" max="8" width="9.125" style="2" customWidth="1"/>
    <col min="9" max="9" width="7.125" style="2" customWidth="1"/>
    <col min="10" max="10" width="15.25390625" style="2" customWidth="1"/>
    <col min="11" max="11" width="14.625" style="2" customWidth="1"/>
    <col min="12" max="12" width="15.125" style="2" customWidth="1"/>
    <col min="13" max="30" width="9.125" style="2" customWidth="1"/>
  </cols>
  <sheetData>
    <row r="1" spans="1:7" ht="12.75">
      <c r="A1" s="28"/>
      <c r="B1" s="189" t="s">
        <v>195</v>
      </c>
      <c r="C1" s="189"/>
      <c r="D1" s="189"/>
      <c r="E1" s="189"/>
      <c r="F1" s="189"/>
      <c r="G1" s="189"/>
    </row>
    <row r="2" spans="1:7" ht="12.75" customHeight="1">
      <c r="A2" s="48"/>
      <c r="B2" s="190" t="s">
        <v>187</v>
      </c>
      <c r="C2" s="190"/>
      <c r="D2" s="190"/>
      <c r="E2" s="190"/>
      <c r="F2" s="190"/>
      <c r="G2" s="190"/>
    </row>
    <row r="3" spans="1:7" ht="41.25" customHeight="1">
      <c r="A3" s="48"/>
      <c r="B3" s="191" t="s">
        <v>188</v>
      </c>
      <c r="C3" s="191"/>
      <c r="D3" s="191"/>
      <c r="E3" s="191"/>
      <c r="F3" s="191"/>
      <c r="G3" s="191"/>
    </row>
    <row r="4" spans="1:6" ht="17.25" customHeight="1">
      <c r="A4" s="48"/>
      <c r="B4" s="192"/>
      <c r="C4" s="192"/>
      <c r="D4" s="143"/>
      <c r="E4" s="143"/>
      <c r="F4" s="143"/>
    </row>
    <row r="5" spans="1:6" ht="12.75" customHeight="1">
      <c r="A5" s="29"/>
      <c r="B5" s="191"/>
      <c r="C5" s="191"/>
      <c r="D5" s="142"/>
      <c r="E5" s="142"/>
      <c r="F5" s="142"/>
    </row>
    <row r="6" spans="1:3" ht="12.75">
      <c r="A6" s="30"/>
      <c r="B6" s="31"/>
      <c r="C6" s="31"/>
    </row>
    <row r="7" spans="1:7" ht="18.75">
      <c r="A7" s="188" t="s">
        <v>193</v>
      </c>
      <c r="B7" s="188"/>
      <c r="C7" s="188"/>
      <c r="D7" s="188"/>
      <c r="E7" s="188"/>
      <c r="F7" s="188"/>
      <c r="G7" s="188"/>
    </row>
    <row r="8" spans="1:3" ht="12.75">
      <c r="A8" s="30"/>
      <c r="B8" s="165"/>
      <c r="C8" s="30"/>
    </row>
    <row r="9" spans="1:7" ht="13.5" customHeight="1" thickBot="1">
      <c r="A9" s="30"/>
      <c r="B9" s="193" t="s">
        <v>184</v>
      </c>
      <c r="C9" s="193"/>
      <c r="D9" s="193"/>
      <c r="E9" s="193"/>
      <c r="F9" s="193"/>
      <c r="G9" s="193"/>
    </row>
    <row r="10" spans="1:7" ht="20.25" customHeight="1">
      <c r="A10" s="194" t="s">
        <v>67</v>
      </c>
      <c r="B10" s="196" t="s">
        <v>66</v>
      </c>
      <c r="C10" s="176"/>
      <c r="D10" s="176"/>
      <c r="E10" s="198" t="s">
        <v>194</v>
      </c>
      <c r="F10" s="198"/>
      <c r="G10" s="199"/>
    </row>
    <row r="11" spans="1:7" ht="34.5" customHeight="1" thickBot="1">
      <c r="A11" s="195"/>
      <c r="B11" s="197"/>
      <c r="C11" s="174" t="s">
        <v>71</v>
      </c>
      <c r="D11" s="177" t="s">
        <v>189</v>
      </c>
      <c r="E11" s="174">
        <v>2015</v>
      </c>
      <c r="F11" s="177" t="s">
        <v>189</v>
      </c>
      <c r="G11" s="175">
        <v>2016</v>
      </c>
    </row>
    <row r="12" spans="1:7" ht="15.75">
      <c r="A12" s="75" t="s">
        <v>93</v>
      </c>
      <c r="B12" s="76"/>
      <c r="C12" s="77"/>
      <c r="D12" s="168"/>
      <c r="E12" s="169"/>
      <c r="F12" s="168"/>
      <c r="G12" s="169"/>
    </row>
    <row r="13" spans="1:7" s="2" customFormat="1" ht="15.75">
      <c r="A13" s="78" t="s">
        <v>20</v>
      </c>
      <c r="B13" s="79" t="s">
        <v>60</v>
      </c>
      <c r="C13" s="134">
        <f>C15+C26+C43+C46+C37+C56+C58+C61</f>
        <v>158755653</v>
      </c>
      <c r="D13" s="136">
        <f>D15+D26+D43+D46+D37+D56+D58+D61</f>
        <v>0.1365</v>
      </c>
      <c r="E13" s="136">
        <f>E15+E26+E43+E46+E37+E56+E58+E61</f>
        <v>164784653.6</v>
      </c>
      <c r="F13" s="136">
        <f>F15+F26+F43+F46+F37+F56+F58+F61</f>
        <v>0.14520000000000002</v>
      </c>
      <c r="G13" s="136">
        <f>G15+G26+G43+G46+G37+G56+G58+G61</f>
        <v>171935453.90504</v>
      </c>
    </row>
    <row r="14" spans="1:7" s="2" customFormat="1" ht="15.75">
      <c r="A14" s="78" t="s">
        <v>16</v>
      </c>
      <c r="B14" s="79"/>
      <c r="C14" s="134">
        <f>C15+C26+C43</f>
        <v>153390400</v>
      </c>
      <c r="D14" s="136">
        <f>D15+D26+D43</f>
        <v>0.1365</v>
      </c>
      <c r="E14" s="136">
        <f>E15+E26+E43+E20+E37</f>
        <v>161614016.4001</v>
      </c>
      <c r="F14" s="136">
        <f>F15+F26+F43+F20+F37</f>
        <v>0.32210000000000005</v>
      </c>
      <c r="G14" s="136">
        <f>G15+G26+G43+G20+G37</f>
        <v>168685432.7160794</v>
      </c>
    </row>
    <row r="15" spans="1:7" ht="15.75">
      <c r="A15" s="80" t="s">
        <v>73</v>
      </c>
      <c r="B15" s="79" t="s">
        <v>74</v>
      </c>
      <c r="C15" s="93">
        <f>C16</f>
        <v>150000400</v>
      </c>
      <c r="D15" s="88">
        <f>D16</f>
        <v>0.1245</v>
      </c>
      <c r="E15" s="88">
        <f>E16</f>
        <v>156225416.6</v>
      </c>
      <c r="F15" s="88">
        <f>F16</f>
        <v>0.1332</v>
      </c>
      <c r="G15" s="88">
        <f>G16</f>
        <v>163161825.09704</v>
      </c>
    </row>
    <row r="16" spans="1:30" s="1" customFormat="1" ht="15.75">
      <c r="A16" s="80" t="s">
        <v>68</v>
      </c>
      <c r="B16" s="79" t="s">
        <v>75</v>
      </c>
      <c r="C16" s="93">
        <f>C17+C18+C19</f>
        <v>150000400</v>
      </c>
      <c r="D16" s="88">
        <f>D17+D18+D19</f>
        <v>0.1245</v>
      </c>
      <c r="E16" s="88">
        <f>E17+E18+E19</f>
        <v>156225416.6</v>
      </c>
      <c r="F16" s="88">
        <f>F17+F18+F19</f>
        <v>0.1332</v>
      </c>
      <c r="G16" s="88">
        <f>G17+G18+G19</f>
        <v>163161825.09704</v>
      </c>
      <c r="H16" s="4"/>
      <c r="I16" s="4"/>
      <c r="J16" s="4"/>
      <c r="K16" s="69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12" ht="92.25" customHeight="1">
      <c r="A17" s="81" t="s">
        <v>114</v>
      </c>
      <c r="B17" s="82" t="s">
        <v>105</v>
      </c>
      <c r="C17" s="83">
        <v>149942410</v>
      </c>
      <c r="D17" s="144">
        <f>4.15/100</f>
        <v>0.0415</v>
      </c>
      <c r="E17" s="162">
        <f>C17*D17+C17</f>
        <v>156165020.015</v>
      </c>
      <c r="F17" s="161">
        <f>4.44/100</f>
        <v>0.0444</v>
      </c>
      <c r="G17" s="162">
        <f>E17*F17+E17</f>
        <v>163098746.903666</v>
      </c>
      <c r="J17" s="68"/>
      <c r="K17" s="67"/>
      <c r="L17" s="67"/>
    </row>
    <row r="18" spans="1:12" ht="127.5" customHeight="1">
      <c r="A18" s="84" t="s">
        <v>115</v>
      </c>
      <c r="B18" s="82" t="s">
        <v>96</v>
      </c>
      <c r="C18" s="83">
        <v>11595</v>
      </c>
      <c r="D18" s="144">
        <f>4.15/100</f>
        <v>0.0415</v>
      </c>
      <c r="E18" s="162">
        <f>C18*D18+C18</f>
        <v>12076.1925</v>
      </c>
      <c r="F18" s="161">
        <f>4.44/100</f>
        <v>0.0444</v>
      </c>
      <c r="G18" s="162">
        <f>E18*F18+E18</f>
        <v>12612.375446999999</v>
      </c>
      <c r="J18" s="68"/>
      <c r="K18" s="67"/>
      <c r="L18" s="67"/>
    </row>
    <row r="19" spans="1:12" ht="50.25" customHeight="1">
      <c r="A19" s="84" t="s">
        <v>117</v>
      </c>
      <c r="B19" s="85" t="s">
        <v>116</v>
      </c>
      <c r="C19" s="83">
        <v>46395</v>
      </c>
      <c r="D19" s="144">
        <f>4.15/100</f>
        <v>0.0415</v>
      </c>
      <c r="E19" s="162">
        <f>C19*D19+C19</f>
        <v>48320.3925</v>
      </c>
      <c r="F19" s="161">
        <f>4.44/100</f>
        <v>0.0444</v>
      </c>
      <c r="G19" s="162">
        <f>E19*F19+E19</f>
        <v>50465.817927000004</v>
      </c>
      <c r="J19" s="68"/>
      <c r="K19" s="67"/>
      <c r="L19" s="67"/>
    </row>
    <row r="20" spans="1:12" ht="35.25" customHeight="1">
      <c r="A20" s="86" t="s">
        <v>143</v>
      </c>
      <c r="B20" s="87" t="s">
        <v>144</v>
      </c>
      <c r="C20" s="88">
        <f>C21</f>
        <v>2059400</v>
      </c>
      <c r="D20" s="88">
        <f>D21</f>
        <v>0.4243</v>
      </c>
      <c r="E20" s="88">
        <f>E21</f>
        <v>2233615.8001</v>
      </c>
      <c r="F20" s="88">
        <f>F21</f>
        <v>0.1769</v>
      </c>
      <c r="G20" s="88">
        <f>G21</f>
        <v>2334231.8110394096</v>
      </c>
      <c r="J20" s="68"/>
      <c r="K20" s="67"/>
      <c r="L20" s="67"/>
    </row>
    <row r="21" spans="1:30" s="1" customFormat="1" ht="30" customHeight="1">
      <c r="A21" s="158" t="s">
        <v>141</v>
      </c>
      <c r="B21" s="87" t="s">
        <v>142</v>
      </c>
      <c r="C21" s="93">
        <f>C22+C23+C24+C25</f>
        <v>2059400</v>
      </c>
      <c r="D21" s="93">
        <f>D22+D23+D24+D25</f>
        <v>0.4243</v>
      </c>
      <c r="E21" s="88">
        <f>E22+E23+E24+E25</f>
        <v>2233615.8001</v>
      </c>
      <c r="F21" s="88">
        <f>F22+F23+F24+F25</f>
        <v>0.1769</v>
      </c>
      <c r="G21" s="88">
        <f>G22+G23+G24+G25</f>
        <v>2334231.8110394096</v>
      </c>
      <c r="H21" s="4"/>
      <c r="I21" s="4"/>
      <c r="J21" s="159"/>
      <c r="K21" s="69"/>
      <c r="L21" s="69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12" ht="36" customHeight="1">
      <c r="A22" s="91" t="s">
        <v>139</v>
      </c>
      <c r="B22" s="92" t="s">
        <v>140</v>
      </c>
      <c r="C22" s="83">
        <v>885542</v>
      </c>
      <c r="D22" s="144">
        <f>9.09/100</f>
        <v>0.0909</v>
      </c>
      <c r="E22" s="162">
        <f>C22*D22+C22</f>
        <v>966037.7678</v>
      </c>
      <c r="F22" s="161">
        <f>4.76/100</f>
        <v>0.047599999999999996</v>
      </c>
      <c r="G22" s="162">
        <f>E22*F22+E22</f>
        <v>1012021.16554728</v>
      </c>
      <c r="J22" s="68"/>
      <c r="K22" s="67"/>
      <c r="L22" s="67"/>
    </row>
    <row r="23" spans="1:12" ht="51.75" customHeight="1">
      <c r="A23" s="91" t="s">
        <v>137</v>
      </c>
      <c r="B23" s="92" t="s">
        <v>138</v>
      </c>
      <c r="C23" s="83">
        <v>16475</v>
      </c>
      <c r="D23" s="144">
        <f>9.09/100</f>
        <v>0.0909</v>
      </c>
      <c r="E23" s="162">
        <f>C23*D23+C23</f>
        <v>17972.5775</v>
      </c>
      <c r="F23" s="161">
        <f>4.31/100</f>
        <v>0.0431</v>
      </c>
      <c r="G23" s="162">
        <f>E23*F23+E23</f>
        <v>18747.195590249998</v>
      </c>
      <c r="J23" s="68"/>
      <c r="K23" s="67"/>
      <c r="L23" s="67"/>
    </row>
    <row r="24" spans="1:12" ht="63" customHeight="1">
      <c r="A24" s="91" t="s">
        <v>135</v>
      </c>
      <c r="B24" s="92" t="s">
        <v>136</v>
      </c>
      <c r="C24" s="83">
        <v>1107957</v>
      </c>
      <c r="D24" s="144">
        <f>7.58/100</f>
        <v>0.0758</v>
      </c>
      <c r="E24" s="162">
        <f>C24*D24+C24</f>
        <v>1191940.1406</v>
      </c>
      <c r="F24" s="161">
        <f>4.31/100</f>
        <v>0.0431</v>
      </c>
      <c r="G24" s="162">
        <f>E24*F24+E24</f>
        <v>1243312.76065986</v>
      </c>
      <c r="J24" s="68"/>
      <c r="K24" s="67"/>
      <c r="L24" s="67"/>
    </row>
    <row r="25" spans="1:12" ht="64.5" customHeight="1">
      <c r="A25" s="91" t="s">
        <v>133</v>
      </c>
      <c r="B25" s="92" t="s">
        <v>134</v>
      </c>
      <c r="C25" s="83">
        <v>49426</v>
      </c>
      <c r="D25" s="144">
        <f>16.67/100</f>
        <v>0.16670000000000001</v>
      </c>
      <c r="E25" s="162">
        <f>C25*D25+C25</f>
        <v>57665.3142</v>
      </c>
      <c r="F25" s="161">
        <f>4.31/100</f>
        <v>0.0431</v>
      </c>
      <c r="G25" s="162">
        <f>E25*F25+E25</f>
        <v>60150.68924202</v>
      </c>
      <c r="J25" s="68"/>
      <c r="K25" s="67"/>
      <c r="L25" s="67"/>
    </row>
    <row r="26" spans="1:30" s="1" customFormat="1" ht="15.75">
      <c r="A26" s="80" t="s">
        <v>77</v>
      </c>
      <c r="B26" s="79" t="s">
        <v>76</v>
      </c>
      <c r="C26" s="93">
        <f>C33+C27+C35</f>
        <v>3096000</v>
      </c>
      <c r="D26" s="40">
        <f>D33</f>
        <v>0.012</v>
      </c>
      <c r="E26" s="40">
        <f>E33</f>
        <v>2865984</v>
      </c>
      <c r="F26" s="40">
        <f>F33</f>
        <v>0.012</v>
      </c>
      <c r="G26" s="40">
        <f>G33</f>
        <v>2900375.808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s="1" customFormat="1" ht="29.25">
      <c r="A27" s="94" t="s">
        <v>106</v>
      </c>
      <c r="B27" s="79" t="s">
        <v>108</v>
      </c>
      <c r="C27" s="93">
        <f>C28+C31</f>
        <v>200000</v>
      </c>
      <c r="D27" s="93">
        <f>D28+D31</f>
        <v>0.036000000000000004</v>
      </c>
      <c r="E27" s="88">
        <f>E28+E31</f>
        <v>202400</v>
      </c>
      <c r="F27" s="88">
        <f>F28+F31</f>
        <v>0.036000000000000004</v>
      </c>
      <c r="G27" s="88">
        <f>G28+G31</f>
        <v>204828.8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1" customFormat="1" ht="30">
      <c r="A28" s="170" t="s">
        <v>107</v>
      </c>
      <c r="B28" s="82" t="s">
        <v>109</v>
      </c>
      <c r="C28" s="96">
        <f>C29+C30</f>
        <v>114000</v>
      </c>
      <c r="D28" s="96">
        <f>D29+D30</f>
        <v>0.024</v>
      </c>
      <c r="E28" s="96">
        <f>E29+E30</f>
        <v>115368</v>
      </c>
      <c r="F28" s="96">
        <f>F29+F30</f>
        <v>0.024</v>
      </c>
      <c r="G28" s="96">
        <f>G29+G30</f>
        <v>116752.416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s="1" customFormat="1" ht="30">
      <c r="A29" s="170" t="s">
        <v>118</v>
      </c>
      <c r="B29" s="82" t="s">
        <v>119</v>
      </c>
      <c r="C29" s="96">
        <v>114000</v>
      </c>
      <c r="D29" s="160">
        <f>1.2/100</f>
        <v>0.012</v>
      </c>
      <c r="E29" s="162">
        <f>C29*D29+C29</f>
        <v>115368</v>
      </c>
      <c r="F29" s="162">
        <f>1.2/100</f>
        <v>0.012</v>
      </c>
      <c r="G29" s="162">
        <f>E29*F29+E29</f>
        <v>116752.416</v>
      </c>
      <c r="H29" s="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s="1" customFormat="1" ht="45">
      <c r="A30" s="170" t="s">
        <v>121</v>
      </c>
      <c r="B30" s="82" t="s">
        <v>120</v>
      </c>
      <c r="C30" s="96">
        <v>0</v>
      </c>
      <c r="D30" s="160">
        <f>1.2/100</f>
        <v>0.012</v>
      </c>
      <c r="E30" s="162">
        <f>C30*D30+C30</f>
        <v>0</v>
      </c>
      <c r="F30" s="162">
        <f>1.2/100</f>
        <v>0.012</v>
      </c>
      <c r="G30" s="162">
        <f>E30*F30+E30</f>
        <v>0</v>
      </c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s="60" customFormat="1" ht="26.25">
      <c r="A31" s="97" t="s">
        <v>125</v>
      </c>
      <c r="B31" s="79" t="s">
        <v>122</v>
      </c>
      <c r="C31" s="88">
        <f>C32</f>
        <v>86000</v>
      </c>
      <c r="D31" s="88">
        <f>D32</f>
        <v>0.012</v>
      </c>
      <c r="E31" s="88">
        <f>E32</f>
        <v>87032</v>
      </c>
      <c r="F31" s="88">
        <f>F32</f>
        <v>0.012</v>
      </c>
      <c r="G31" s="88">
        <f>G32</f>
        <v>88076.384</v>
      </c>
      <c r="H31" s="63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</row>
    <row r="32" spans="1:30" s="60" customFormat="1" ht="45">
      <c r="A32" s="170" t="s">
        <v>124</v>
      </c>
      <c r="B32" s="82" t="s">
        <v>123</v>
      </c>
      <c r="C32" s="96">
        <v>86000</v>
      </c>
      <c r="D32" s="160">
        <f>1.2/100</f>
        <v>0.012</v>
      </c>
      <c r="E32" s="162">
        <f>C32*D32+C32</f>
        <v>87032</v>
      </c>
      <c r="F32" s="162">
        <f>1.2/100</f>
        <v>0.012</v>
      </c>
      <c r="G32" s="162">
        <f>E32*F32+E32</f>
        <v>88076.384</v>
      </c>
      <c r="H32" s="63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</row>
    <row r="33" spans="1:30" s="1" customFormat="1" ht="31.5">
      <c r="A33" s="78" t="s">
        <v>1</v>
      </c>
      <c r="B33" s="79" t="s">
        <v>9</v>
      </c>
      <c r="C33" s="93">
        <f>C34</f>
        <v>2832000</v>
      </c>
      <c r="D33" s="88">
        <f>D34</f>
        <v>0.012</v>
      </c>
      <c r="E33" s="88">
        <f>E34</f>
        <v>2865984</v>
      </c>
      <c r="F33" s="88">
        <f>F34</f>
        <v>0.012</v>
      </c>
      <c r="G33" s="88">
        <f>G34</f>
        <v>2900375.808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s="22" customFormat="1" ht="31.5">
      <c r="A34" s="84" t="s">
        <v>1</v>
      </c>
      <c r="B34" s="82" t="s">
        <v>18</v>
      </c>
      <c r="C34" s="83">
        <v>2832000</v>
      </c>
      <c r="D34" s="160">
        <f>1.2/100</f>
        <v>0.012</v>
      </c>
      <c r="E34" s="162">
        <f>C34*D34+C34</f>
        <v>2865984</v>
      </c>
      <c r="F34" s="162">
        <f>1.2/100</f>
        <v>0.012</v>
      </c>
      <c r="G34" s="162">
        <f>E34*F34+E34</f>
        <v>2900375.808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s="22" customFormat="1" ht="43.5">
      <c r="A35" s="94" t="s">
        <v>110</v>
      </c>
      <c r="B35" s="79" t="s">
        <v>112</v>
      </c>
      <c r="C35" s="88">
        <f>C36</f>
        <v>64000</v>
      </c>
      <c r="D35" s="88">
        <f>D36</f>
        <v>0.012</v>
      </c>
      <c r="E35" s="88">
        <f>E36</f>
        <v>64768</v>
      </c>
      <c r="F35" s="88">
        <f>F36</f>
        <v>0.012</v>
      </c>
      <c r="G35" s="88">
        <f>G36</f>
        <v>65545.216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s="22" customFormat="1" ht="44.25" customHeight="1">
      <c r="A36" s="81" t="s">
        <v>111</v>
      </c>
      <c r="B36" s="82" t="s">
        <v>113</v>
      </c>
      <c r="C36" s="96">
        <v>64000</v>
      </c>
      <c r="D36" s="160">
        <f>1.2/100</f>
        <v>0.012</v>
      </c>
      <c r="E36" s="162">
        <f>C36*D36+C36</f>
        <v>64768</v>
      </c>
      <c r="F36" s="162">
        <f>1.2/100</f>
        <v>0.012</v>
      </c>
      <c r="G36" s="162">
        <f>E36*F36+E36</f>
        <v>65545.216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s="22" customFormat="1" ht="15.75">
      <c r="A37" s="98" t="s">
        <v>155</v>
      </c>
      <c r="B37" s="87" t="s">
        <v>156</v>
      </c>
      <c r="C37" s="88">
        <f>C38+C40</f>
        <v>5000</v>
      </c>
      <c r="D37" s="88">
        <f>D38+D40</f>
        <v>0</v>
      </c>
      <c r="E37" s="88">
        <f>E38+E40</f>
        <v>5000</v>
      </c>
      <c r="F37" s="88">
        <f>F38+F40</f>
        <v>0</v>
      </c>
      <c r="G37" s="88">
        <f>G38+G40</f>
        <v>5000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s="22" customFormat="1" ht="15.75">
      <c r="A38" s="98" t="s">
        <v>153</v>
      </c>
      <c r="B38" s="87" t="s">
        <v>154</v>
      </c>
      <c r="C38" s="88">
        <f>C39</f>
        <v>3000</v>
      </c>
      <c r="D38" s="88">
        <f>D39</f>
        <v>0</v>
      </c>
      <c r="E38" s="88">
        <f>E39</f>
        <v>3000</v>
      </c>
      <c r="F38" s="88">
        <f>F39</f>
        <v>0</v>
      </c>
      <c r="G38" s="88">
        <f>G39</f>
        <v>3000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s="22" customFormat="1" ht="45">
      <c r="A39" s="99" t="s">
        <v>151</v>
      </c>
      <c r="B39" s="90" t="s">
        <v>152</v>
      </c>
      <c r="C39" s="83">
        <v>3000</v>
      </c>
      <c r="D39" s="144"/>
      <c r="E39" s="96">
        <v>3000</v>
      </c>
      <c r="F39" s="161"/>
      <c r="G39" s="96">
        <v>3000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s="1" customFormat="1" ht="15.75">
      <c r="A40" s="100" t="s">
        <v>149</v>
      </c>
      <c r="B40" s="101" t="s">
        <v>150</v>
      </c>
      <c r="C40" s="93">
        <f>C41</f>
        <v>2000</v>
      </c>
      <c r="D40" s="93">
        <f aca="true" t="shared" si="0" ref="D40:G41">D41</f>
        <v>0</v>
      </c>
      <c r="E40" s="88">
        <f t="shared" si="0"/>
        <v>2000</v>
      </c>
      <c r="F40" s="88">
        <f t="shared" si="0"/>
        <v>0</v>
      </c>
      <c r="G40" s="88">
        <f t="shared" si="0"/>
        <v>2000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1" customFormat="1" ht="42.75">
      <c r="A41" s="102" t="s">
        <v>147</v>
      </c>
      <c r="B41" s="87" t="s">
        <v>148</v>
      </c>
      <c r="C41" s="93">
        <f>C42</f>
        <v>2000</v>
      </c>
      <c r="D41" s="93">
        <f t="shared" si="0"/>
        <v>0</v>
      </c>
      <c r="E41" s="88">
        <f t="shared" si="0"/>
        <v>2000</v>
      </c>
      <c r="F41" s="88">
        <f t="shared" si="0"/>
        <v>0</v>
      </c>
      <c r="G41" s="88">
        <f t="shared" si="0"/>
        <v>2000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s="22" customFormat="1" ht="60">
      <c r="A42" s="99" t="s">
        <v>145</v>
      </c>
      <c r="B42" s="90" t="s">
        <v>146</v>
      </c>
      <c r="C42" s="83">
        <v>2000</v>
      </c>
      <c r="D42" s="144"/>
      <c r="E42" s="96">
        <v>2000</v>
      </c>
      <c r="F42" s="161"/>
      <c r="G42" s="96">
        <v>2000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7" ht="15.75">
      <c r="A43" s="78" t="s">
        <v>61</v>
      </c>
      <c r="B43" s="79" t="s">
        <v>78</v>
      </c>
      <c r="C43" s="93">
        <f>C44</f>
        <v>294000</v>
      </c>
      <c r="D43" s="88">
        <f aca="true" t="shared" si="1" ref="D43:G44">D44</f>
        <v>0</v>
      </c>
      <c r="E43" s="88">
        <f t="shared" si="1"/>
        <v>284000</v>
      </c>
      <c r="F43" s="88">
        <f t="shared" si="1"/>
        <v>0</v>
      </c>
      <c r="G43" s="88">
        <f t="shared" si="1"/>
        <v>284000</v>
      </c>
    </row>
    <row r="44" spans="1:7" ht="31.5">
      <c r="A44" s="78" t="s">
        <v>62</v>
      </c>
      <c r="B44" s="79" t="s">
        <v>63</v>
      </c>
      <c r="C44" s="93">
        <f>C45</f>
        <v>294000</v>
      </c>
      <c r="D44" s="88">
        <f t="shared" si="1"/>
        <v>0</v>
      </c>
      <c r="E44" s="88">
        <f t="shared" si="1"/>
        <v>284000</v>
      </c>
      <c r="F44" s="88">
        <f t="shared" si="1"/>
        <v>0</v>
      </c>
      <c r="G44" s="88">
        <f t="shared" si="1"/>
        <v>284000</v>
      </c>
    </row>
    <row r="45" spans="1:30" s="1" customFormat="1" ht="47.25">
      <c r="A45" s="84" t="s">
        <v>64</v>
      </c>
      <c r="B45" s="82" t="s">
        <v>2</v>
      </c>
      <c r="C45" s="96">
        <v>294000</v>
      </c>
      <c r="D45" s="145"/>
      <c r="E45" s="96">
        <f>294000-10000</f>
        <v>284000</v>
      </c>
      <c r="F45" s="166"/>
      <c r="G45" s="96">
        <f>294000-10000</f>
        <v>284000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7" ht="15.75">
      <c r="A46" s="103" t="s">
        <v>91</v>
      </c>
      <c r="B46" s="79"/>
      <c r="C46" s="93">
        <f>C47+C56+C58+C61</f>
        <v>4812253</v>
      </c>
      <c r="D46" s="88">
        <f>D47+D56+D58+D61</f>
        <v>0</v>
      </c>
      <c r="E46" s="88">
        <f>E47+E56+E58+E61</f>
        <v>4929253</v>
      </c>
      <c r="F46" s="88">
        <f>F47+F56+F58+F61</f>
        <v>0</v>
      </c>
      <c r="G46" s="88">
        <f>G47+G56+G58+G61</f>
        <v>5119253</v>
      </c>
    </row>
    <row r="47" spans="1:7" ht="47.25">
      <c r="A47" s="78" t="s">
        <v>80</v>
      </c>
      <c r="B47" s="104" t="s">
        <v>79</v>
      </c>
      <c r="C47" s="93">
        <f>C48+C53</f>
        <v>4264253</v>
      </c>
      <c r="D47" s="88">
        <f>D48+D53</f>
        <v>0</v>
      </c>
      <c r="E47" s="88">
        <f>E48+E53</f>
        <v>4454253</v>
      </c>
      <c r="F47" s="88">
        <f>F48+F53</f>
        <v>0</v>
      </c>
      <c r="G47" s="88">
        <f>G48+G53</f>
        <v>4654253</v>
      </c>
    </row>
    <row r="48" spans="1:7" ht="94.5">
      <c r="A48" s="81" t="s">
        <v>98</v>
      </c>
      <c r="B48" s="104" t="s">
        <v>97</v>
      </c>
      <c r="C48" s="93">
        <f>C51+C50+C49+C52</f>
        <v>4165000</v>
      </c>
      <c r="D48" s="88">
        <f>D51+D50+D49+D52</f>
        <v>0</v>
      </c>
      <c r="E48" s="88">
        <f>E51+E50+E49+E52</f>
        <v>4355000</v>
      </c>
      <c r="F48" s="88">
        <f>F51+F50+F49+F52</f>
        <v>0</v>
      </c>
      <c r="G48" s="88">
        <f>G51+G50+G49+G52</f>
        <v>4555000</v>
      </c>
    </row>
    <row r="49" spans="1:30" s="164" customFormat="1" ht="84" customHeight="1">
      <c r="A49" s="84" t="s">
        <v>95</v>
      </c>
      <c r="B49" s="82" t="s">
        <v>94</v>
      </c>
      <c r="C49" s="96">
        <v>700000</v>
      </c>
      <c r="D49" s="161"/>
      <c r="E49" s="162">
        <v>700000</v>
      </c>
      <c r="F49" s="161"/>
      <c r="G49" s="162">
        <v>700000</v>
      </c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</row>
    <row r="50" spans="1:30" s="164" customFormat="1" ht="78.75">
      <c r="A50" s="105" t="s">
        <v>19</v>
      </c>
      <c r="B50" s="82" t="s">
        <v>3</v>
      </c>
      <c r="C50" s="83">
        <v>190000</v>
      </c>
      <c r="D50" s="161"/>
      <c r="E50" s="162">
        <v>190000</v>
      </c>
      <c r="F50" s="161"/>
      <c r="G50" s="162">
        <v>190000</v>
      </c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</row>
    <row r="51" spans="1:30" s="164" customFormat="1" ht="64.5" customHeight="1">
      <c r="A51" s="81" t="s">
        <v>17</v>
      </c>
      <c r="B51" s="82" t="s">
        <v>4</v>
      </c>
      <c r="C51" s="83">
        <v>3150000</v>
      </c>
      <c r="D51" s="161"/>
      <c r="E51" s="162">
        <v>3340000</v>
      </c>
      <c r="F51" s="161"/>
      <c r="G51" s="162">
        <v>3540000</v>
      </c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</row>
    <row r="52" spans="1:30" s="164" customFormat="1" ht="82.5" customHeight="1">
      <c r="A52" s="81" t="s">
        <v>182</v>
      </c>
      <c r="B52" s="82" t="s">
        <v>183</v>
      </c>
      <c r="C52" s="83">
        <v>125000</v>
      </c>
      <c r="D52" s="161"/>
      <c r="E52" s="162">
        <v>125000</v>
      </c>
      <c r="F52" s="161"/>
      <c r="G52" s="162">
        <v>125000</v>
      </c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</row>
    <row r="53" spans="1:30" s="60" customFormat="1" ht="101.25" customHeight="1">
      <c r="A53" s="103" t="s">
        <v>127</v>
      </c>
      <c r="B53" s="104" t="s">
        <v>126</v>
      </c>
      <c r="C53" s="93">
        <f>C54</f>
        <v>99253</v>
      </c>
      <c r="D53" s="88">
        <f aca="true" t="shared" si="2" ref="D53:G54">D54</f>
        <v>0</v>
      </c>
      <c r="E53" s="88">
        <f t="shared" si="2"/>
        <v>99253</v>
      </c>
      <c r="F53" s="88">
        <f t="shared" si="2"/>
        <v>0</v>
      </c>
      <c r="G53" s="88">
        <f t="shared" si="2"/>
        <v>99253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</row>
    <row r="54" spans="1:30" s="60" customFormat="1" ht="90" customHeight="1">
      <c r="A54" s="94" t="s">
        <v>128</v>
      </c>
      <c r="B54" s="104" t="s">
        <v>129</v>
      </c>
      <c r="C54" s="93">
        <f>C55</f>
        <v>99253</v>
      </c>
      <c r="D54" s="88">
        <f t="shared" si="2"/>
        <v>0</v>
      </c>
      <c r="E54" s="88">
        <f t="shared" si="2"/>
        <v>99253</v>
      </c>
      <c r="F54" s="88">
        <f t="shared" si="2"/>
        <v>0</v>
      </c>
      <c r="G54" s="88">
        <f t="shared" si="2"/>
        <v>99253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</row>
    <row r="55" spans="1:30" s="60" customFormat="1" ht="78.75" customHeight="1">
      <c r="A55" s="81" t="s">
        <v>131</v>
      </c>
      <c r="B55" s="82" t="s">
        <v>130</v>
      </c>
      <c r="C55" s="96">
        <v>99253</v>
      </c>
      <c r="D55" s="146"/>
      <c r="E55" s="96">
        <v>99253</v>
      </c>
      <c r="F55" s="171"/>
      <c r="G55" s="96">
        <v>99253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</row>
    <row r="56" spans="1:7" ht="31.5">
      <c r="A56" s="78" t="s">
        <v>82</v>
      </c>
      <c r="B56" s="79" t="s">
        <v>81</v>
      </c>
      <c r="C56" s="93">
        <f>C57</f>
        <v>1000</v>
      </c>
      <c r="D56" s="88">
        <f>D57</f>
        <v>0</v>
      </c>
      <c r="E56" s="88">
        <f>E57</f>
        <v>0</v>
      </c>
      <c r="F56" s="88">
        <f>F57</f>
        <v>0</v>
      </c>
      <c r="G56" s="88">
        <f>G57</f>
        <v>0</v>
      </c>
    </row>
    <row r="57" spans="1:30" s="1" customFormat="1" ht="15.75">
      <c r="A57" s="84" t="s">
        <v>72</v>
      </c>
      <c r="B57" s="82" t="s">
        <v>83</v>
      </c>
      <c r="C57" s="83">
        <v>1000</v>
      </c>
      <c r="D57" s="145"/>
      <c r="E57" s="167"/>
      <c r="F57" s="166"/>
      <c r="G57" s="167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s="22" customFormat="1" ht="15.75">
      <c r="A58" s="80" t="s">
        <v>85</v>
      </c>
      <c r="B58" s="79" t="s">
        <v>84</v>
      </c>
      <c r="C58" s="93">
        <f>C60</f>
        <v>473000</v>
      </c>
      <c r="D58" s="88">
        <f>D60</f>
        <v>0</v>
      </c>
      <c r="E58" s="88">
        <f>E60</f>
        <v>455000</v>
      </c>
      <c r="F58" s="88">
        <f>F60</f>
        <v>0</v>
      </c>
      <c r="G58" s="88">
        <f>G60</f>
        <v>430000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7" ht="31.5">
      <c r="A59" s="103" t="s">
        <v>10</v>
      </c>
      <c r="B59" s="79" t="s">
        <v>15</v>
      </c>
      <c r="C59" s="93">
        <f>C60</f>
        <v>473000</v>
      </c>
      <c r="D59" s="88">
        <f>D60</f>
        <v>0</v>
      </c>
      <c r="E59" s="88">
        <f>E60</f>
        <v>455000</v>
      </c>
      <c r="F59" s="88">
        <f>F60</f>
        <v>0</v>
      </c>
      <c r="G59" s="88">
        <f>G60</f>
        <v>430000</v>
      </c>
    </row>
    <row r="60" spans="1:30" s="164" customFormat="1" ht="47.25">
      <c r="A60" s="81" t="s">
        <v>6</v>
      </c>
      <c r="B60" s="82" t="s">
        <v>7</v>
      </c>
      <c r="C60" s="83">
        <v>473000</v>
      </c>
      <c r="D60" s="161"/>
      <c r="E60" s="162">
        <f>455000</f>
        <v>455000</v>
      </c>
      <c r="F60" s="161"/>
      <c r="G60" s="162">
        <f>430000</f>
        <v>430000</v>
      </c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</row>
    <row r="61" spans="1:10" ht="15.75">
      <c r="A61" s="78" t="s">
        <v>87</v>
      </c>
      <c r="B61" s="79" t="s">
        <v>86</v>
      </c>
      <c r="C61" s="93">
        <f>C64</f>
        <v>74000</v>
      </c>
      <c r="D61" s="88">
        <f>D64</f>
        <v>0</v>
      </c>
      <c r="E61" s="88">
        <f>E64</f>
        <v>20000</v>
      </c>
      <c r="F61" s="88">
        <f>F64</f>
        <v>0</v>
      </c>
      <c r="G61" s="88">
        <f>G64</f>
        <v>35000</v>
      </c>
      <c r="J61" s="2" t="s">
        <v>132</v>
      </c>
    </row>
    <row r="62" spans="1:7" ht="15.75" customHeight="1" hidden="1">
      <c r="A62" s="78" t="s">
        <v>11</v>
      </c>
      <c r="B62" s="79" t="s">
        <v>12</v>
      </c>
      <c r="C62" s="93">
        <f>C63</f>
        <v>0</v>
      </c>
      <c r="D62" s="88">
        <f>D63</f>
        <v>1</v>
      </c>
      <c r="E62" s="88">
        <f>E63</f>
        <v>2</v>
      </c>
      <c r="F62" s="88">
        <f>F63</f>
        <v>1</v>
      </c>
      <c r="G62" s="88">
        <f>G63</f>
        <v>3</v>
      </c>
    </row>
    <row r="63" spans="1:30" s="1" customFormat="1" ht="31.5" customHeight="1" hidden="1">
      <c r="A63" s="105" t="s">
        <v>13</v>
      </c>
      <c r="B63" s="82" t="s">
        <v>14</v>
      </c>
      <c r="C63" s="96">
        <v>0</v>
      </c>
      <c r="D63" s="96">
        <v>1</v>
      </c>
      <c r="E63" s="96">
        <v>2</v>
      </c>
      <c r="F63" s="96">
        <v>1</v>
      </c>
      <c r="G63" s="96">
        <v>3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7" ht="15.75">
      <c r="A64" s="78" t="s">
        <v>69</v>
      </c>
      <c r="B64" s="79" t="s">
        <v>88</v>
      </c>
      <c r="C64" s="93">
        <f>C65</f>
        <v>74000</v>
      </c>
      <c r="D64" s="88">
        <f>D65</f>
        <v>0</v>
      </c>
      <c r="E64" s="88">
        <f>E65</f>
        <v>20000</v>
      </c>
      <c r="F64" s="88">
        <f>F65</f>
        <v>0</v>
      </c>
      <c r="G64" s="88">
        <f>G65</f>
        <v>35000</v>
      </c>
    </row>
    <row r="65" spans="1:30" s="164" customFormat="1" ht="15.75">
      <c r="A65" s="84" t="s">
        <v>59</v>
      </c>
      <c r="B65" s="82" t="s">
        <v>8</v>
      </c>
      <c r="C65" s="83">
        <v>74000</v>
      </c>
      <c r="D65" s="161"/>
      <c r="E65" s="162">
        <v>20000</v>
      </c>
      <c r="F65" s="161"/>
      <c r="G65" s="162">
        <v>35000</v>
      </c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</row>
    <row r="66" spans="1:7" ht="15.75">
      <c r="A66" s="78" t="s">
        <v>92</v>
      </c>
      <c r="B66" s="82"/>
      <c r="C66" s="93">
        <f>C13</f>
        <v>158755653</v>
      </c>
      <c r="D66" s="88">
        <f>D13</f>
        <v>0.1365</v>
      </c>
      <c r="E66" s="88">
        <f>E13</f>
        <v>164784653.6</v>
      </c>
      <c r="F66" s="88">
        <f>F13</f>
        <v>0.14520000000000002</v>
      </c>
      <c r="G66" s="88">
        <f>G13</f>
        <v>171935453.90504</v>
      </c>
    </row>
    <row r="67" spans="1:30" s="1" customFormat="1" ht="47.25">
      <c r="A67" s="78" t="s">
        <v>99</v>
      </c>
      <c r="B67" s="79" t="s">
        <v>89</v>
      </c>
      <c r="C67" s="93">
        <f>C68</f>
        <v>298178720</v>
      </c>
      <c r="D67" s="88">
        <f>D68</f>
        <v>0</v>
      </c>
      <c r="E67" s="88">
        <f>E68</f>
        <v>283781480</v>
      </c>
      <c r="F67" s="88">
        <f>F68</f>
        <v>0</v>
      </c>
      <c r="G67" s="88">
        <f>G68</f>
        <v>278486080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s="1" customFormat="1" ht="31.5">
      <c r="A68" s="78" t="s">
        <v>28</v>
      </c>
      <c r="B68" s="79" t="s">
        <v>0</v>
      </c>
      <c r="C68" s="93">
        <f>C69+C83+C110+C76</f>
        <v>298178720</v>
      </c>
      <c r="D68" s="88">
        <f>D69+D83+D110+D76</f>
        <v>0</v>
      </c>
      <c r="E68" s="88">
        <f>E69+E83+E110+E76</f>
        <v>283781480</v>
      </c>
      <c r="F68" s="88">
        <f>F69+F83+F110+F76</f>
        <v>0</v>
      </c>
      <c r="G68" s="88">
        <f>G69+G83+G110+G76</f>
        <v>278486080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7" ht="31.5">
      <c r="A69" s="78" t="s">
        <v>29</v>
      </c>
      <c r="B69" s="79" t="s">
        <v>90</v>
      </c>
      <c r="C69" s="93">
        <f>C70+C72+C74</f>
        <v>140967900</v>
      </c>
      <c r="D69" s="88">
        <f>D70+D72+D74</f>
        <v>0</v>
      </c>
      <c r="E69" s="88">
        <f>E70+E72+E74</f>
        <v>119908000</v>
      </c>
      <c r="F69" s="88">
        <f>F70+F72+F74</f>
        <v>0</v>
      </c>
      <c r="G69" s="88">
        <f>G70+G72+G74</f>
        <v>119908000</v>
      </c>
    </row>
    <row r="70" spans="1:7" ht="15.75">
      <c r="A70" s="78" t="s">
        <v>31</v>
      </c>
      <c r="B70" s="79" t="s">
        <v>32</v>
      </c>
      <c r="C70" s="93">
        <f>C71</f>
        <v>1938000</v>
      </c>
      <c r="D70" s="88">
        <f>D71</f>
        <v>0</v>
      </c>
      <c r="E70" s="88">
        <f>E71</f>
        <v>1938000</v>
      </c>
      <c r="F70" s="88">
        <f>F71</f>
        <v>0</v>
      </c>
      <c r="G70" s="88">
        <f>G71</f>
        <v>1938000</v>
      </c>
    </row>
    <row r="71" spans="1:7" ht="28.5" customHeight="1">
      <c r="A71" s="106" t="s">
        <v>170</v>
      </c>
      <c r="B71" s="82" t="s">
        <v>27</v>
      </c>
      <c r="C71" s="96">
        <v>1938000</v>
      </c>
      <c r="D71" s="144"/>
      <c r="E71" s="162">
        <v>1938000</v>
      </c>
      <c r="F71" s="161"/>
      <c r="G71" s="162">
        <v>1938000</v>
      </c>
    </row>
    <row r="72" spans="1:7" ht="28.5" customHeight="1">
      <c r="A72" s="97" t="s">
        <v>101</v>
      </c>
      <c r="B72" s="79" t="s">
        <v>102</v>
      </c>
      <c r="C72" s="88">
        <f>C73</f>
        <v>33820900</v>
      </c>
      <c r="D72" s="88">
        <f>D73</f>
        <v>0</v>
      </c>
      <c r="E72" s="88">
        <f>E73</f>
        <v>0</v>
      </c>
      <c r="F72" s="88">
        <f>F73</f>
        <v>0</v>
      </c>
      <c r="G72" s="88">
        <f>G73</f>
        <v>0</v>
      </c>
    </row>
    <row r="73" spans="1:7" ht="26.25" customHeight="1">
      <c r="A73" s="106" t="s">
        <v>101</v>
      </c>
      <c r="B73" s="82" t="s">
        <v>192</v>
      </c>
      <c r="C73" s="107">
        <v>33820900</v>
      </c>
      <c r="D73" s="144"/>
      <c r="E73" s="162">
        <v>0</v>
      </c>
      <c r="F73" s="161"/>
      <c r="G73" s="162">
        <v>0</v>
      </c>
    </row>
    <row r="74" spans="1:30" s="1" customFormat="1" ht="32.25" customHeight="1">
      <c r="A74" s="78" t="s">
        <v>56</v>
      </c>
      <c r="B74" s="79" t="s">
        <v>30</v>
      </c>
      <c r="C74" s="93">
        <f>C75</f>
        <v>105209000</v>
      </c>
      <c r="D74" s="88">
        <f>D75</f>
        <v>0</v>
      </c>
      <c r="E74" s="88">
        <f>E75</f>
        <v>117970000</v>
      </c>
      <c r="F74" s="88">
        <f>F75</f>
        <v>0</v>
      </c>
      <c r="G74" s="88">
        <f>G75</f>
        <v>117970000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7" ht="19.5" customHeight="1">
      <c r="A75" s="106" t="s">
        <v>57</v>
      </c>
      <c r="B75" s="82" t="s">
        <v>26</v>
      </c>
      <c r="C75" s="83">
        <v>105209000</v>
      </c>
      <c r="D75" s="144"/>
      <c r="E75" s="162">
        <v>117970000</v>
      </c>
      <c r="F75" s="161"/>
      <c r="G75" s="162">
        <v>117970000</v>
      </c>
    </row>
    <row r="76" spans="1:30" s="1" customFormat="1" ht="21" customHeight="1">
      <c r="A76" s="108" t="s">
        <v>33</v>
      </c>
      <c r="B76" s="79" t="s">
        <v>34</v>
      </c>
      <c r="C76" s="109">
        <f>C77</f>
        <v>7112400</v>
      </c>
      <c r="D76" s="137">
        <f>D77</f>
        <v>0</v>
      </c>
      <c r="E76" s="88">
        <f>E77</f>
        <v>8024700</v>
      </c>
      <c r="F76" s="88">
        <f>F77</f>
        <v>0</v>
      </c>
      <c r="G76" s="88">
        <f>G77</f>
        <v>7673300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s="22" customFormat="1" ht="18" customHeight="1">
      <c r="A77" s="110" t="s">
        <v>21</v>
      </c>
      <c r="B77" s="82" t="s">
        <v>35</v>
      </c>
      <c r="C77" s="111">
        <f>C78+C79+C80+C81+C82</f>
        <v>7112400</v>
      </c>
      <c r="D77" s="138">
        <f>D78+D79+D80+D81+D82</f>
        <v>0</v>
      </c>
      <c r="E77" s="96">
        <f>E78+E79+E80+E81+E82</f>
        <v>8024700</v>
      </c>
      <c r="F77" s="96">
        <f>F78+F79+F80+F81+F82</f>
        <v>0</v>
      </c>
      <c r="G77" s="96">
        <f>G78+G79+G80+G81+G82</f>
        <v>7673300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9" customFormat="1" ht="63.75">
      <c r="A78" s="112" t="s">
        <v>168</v>
      </c>
      <c r="B78" s="113" t="s">
        <v>35</v>
      </c>
      <c r="C78" s="114">
        <v>98500</v>
      </c>
      <c r="D78" s="144"/>
      <c r="E78" s="172">
        <v>98400</v>
      </c>
      <c r="F78" s="161"/>
      <c r="G78" s="172">
        <v>99100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</row>
    <row r="79" spans="1:30" s="20" customFormat="1" ht="63.75">
      <c r="A79" s="115" t="s">
        <v>160</v>
      </c>
      <c r="B79" s="113" t="s">
        <v>35</v>
      </c>
      <c r="C79" s="114">
        <v>6753900</v>
      </c>
      <c r="D79" s="144"/>
      <c r="E79" s="172">
        <v>7024100</v>
      </c>
      <c r="F79" s="161"/>
      <c r="G79" s="172">
        <v>7305000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</row>
    <row r="80" spans="1:7" s="18" customFormat="1" ht="63.75">
      <c r="A80" s="112" t="s">
        <v>165</v>
      </c>
      <c r="B80" s="113" t="s">
        <v>35</v>
      </c>
      <c r="C80" s="114">
        <v>248600</v>
      </c>
      <c r="D80" s="144"/>
      <c r="E80" s="172">
        <v>257800</v>
      </c>
      <c r="F80" s="161"/>
      <c r="G80" s="172">
        <v>257800</v>
      </c>
    </row>
    <row r="81" spans="1:7" s="18" customFormat="1" ht="41.25" customHeight="1">
      <c r="A81" s="112" t="s">
        <v>157</v>
      </c>
      <c r="B81" s="113" t="s">
        <v>35</v>
      </c>
      <c r="C81" s="114">
        <v>11400</v>
      </c>
      <c r="D81" s="144"/>
      <c r="E81" s="172">
        <v>11400</v>
      </c>
      <c r="F81" s="161"/>
      <c r="G81" s="172">
        <v>11400</v>
      </c>
    </row>
    <row r="82" spans="1:7" s="17" customFormat="1" ht="26.25">
      <c r="A82" s="112" t="s">
        <v>186</v>
      </c>
      <c r="B82" s="113" t="s">
        <v>49</v>
      </c>
      <c r="C82" s="124">
        <v>0</v>
      </c>
      <c r="D82" s="145"/>
      <c r="E82" s="172">
        <v>633000</v>
      </c>
      <c r="F82" s="161"/>
      <c r="G82" s="172">
        <v>0</v>
      </c>
    </row>
    <row r="83" spans="1:7" s="8" customFormat="1" ht="31.5">
      <c r="A83" s="116" t="s">
        <v>54</v>
      </c>
      <c r="B83" s="79" t="s">
        <v>55</v>
      </c>
      <c r="C83" s="109">
        <f>C84+C86+C88+C90+C92</f>
        <v>133044020</v>
      </c>
      <c r="D83" s="137">
        <f>D84+D86+D88+D90+D92</f>
        <v>0</v>
      </c>
      <c r="E83" s="88">
        <f>E84+E86+E88+E90+E92</f>
        <v>138794380</v>
      </c>
      <c r="F83" s="88">
        <f>F84+F86+F88+F90+F92</f>
        <v>0</v>
      </c>
      <c r="G83" s="88">
        <f>G84+G86+G88+G90+G92</f>
        <v>150904780</v>
      </c>
    </row>
    <row r="84" spans="1:7" ht="26.25" customHeight="1">
      <c r="A84" s="117" t="s">
        <v>36</v>
      </c>
      <c r="B84" s="79" t="s">
        <v>37</v>
      </c>
      <c r="C84" s="109">
        <f>C85</f>
        <v>824500</v>
      </c>
      <c r="D84" s="137">
        <f>D85</f>
        <v>0</v>
      </c>
      <c r="E84" s="88">
        <f>E85</f>
        <v>824000</v>
      </c>
      <c r="F84" s="88">
        <f>F85</f>
        <v>0</v>
      </c>
      <c r="G84" s="88">
        <f>G85</f>
        <v>824000</v>
      </c>
    </row>
    <row r="85" spans="1:7" ht="29.25" customHeight="1">
      <c r="A85" s="118" t="s">
        <v>173</v>
      </c>
      <c r="B85" s="82" t="s">
        <v>38</v>
      </c>
      <c r="C85" s="111">
        <v>824500</v>
      </c>
      <c r="D85" s="144"/>
      <c r="E85" s="162">
        <v>824000</v>
      </c>
      <c r="F85" s="161"/>
      <c r="G85" s="162">
        <v>824000</v>
      </c>
    </row>
    <row r="86" spans="1:7" ht="28.5" customHeight="1">
      <c r="A86" s="117" t="s">
        <v>39</v>
      </c>
      <c r="B86" s="79" t="s">
        <v>40</v>
      </c>
      <c r="C86" s="109">
        <f>C87</f>
        <v>281900</v>
      </c>
      <c r="D86" s="137">
        <f>D87</f>
        <v>0</v>
      </c>
      <c r="E86" s="88">
        <f>E87</f>
        <v>282500</v>
      </c>
      <c r="F86" s="88">
        <f>F87</f>
        <v>0</v>
      </c>
      <c r="G86" s="88">
        <f>G87</f>
        <v>282500</v>
      </c>
    </row>
    <row r="87" spans="1:7" s="4" customFormat="1" ht="33.75" customHeight="1">
      <c r="A87" s="119" t="s">
        <v>172</v>
      </c>
      <c r="B87" s="82" t="s">
        <v>41</v>
      </c>
      <c r="C87" s="111">
        <v>281900</v>
      </c>
      <c r="D87" s="144"/>
      <c r="E87" s="162">
        <v>282500</v>
      </c>
      <c r="F87" s="161"/>
      <c r="G87" s="162">
        <v>282500</v>
      </c>
    </row>
    <row r="88" spans="1:7" s="4" customFormat="1" ht="38.25">
      <c r="A88" s="117" t="s">
        <v>22</v>
      </c>
      <c r="B88" s="79" t="s">
        <v>42</v>
      </c>
      <c r="C88" s="109">
        <f>C89</f>
        <v>4652100</v>
      </c>
      <c r="D88" s="137">
        <f>D89</f>
        <v>0</v>
      </c>
      <c r="E88" s="88">
        <f>E89</f>
        <v>4838100</v>
      </c>
      <c r="F88" s="88">
        <f>F89</f>
        <v>0</v>
      </c>
      <c r="G88" s="88">
        <f>G89</f>
        <v>5050600</v>
      </c>
    </row>
    <row r="89" spans="1:7" ht="38.25">
      <c r="A89" s="118" t="s">
        <v>163</v>
      </c>
      <c r="B89" s="82" t="s">
        <v>43</v>
      </c>
      <c r="C89" s="111">
        <v>4652100</v>
      </c>
      <c r="D89" s="144"/>
      <c r="E89" s="162">
        <v>4838100</v>
      </c>
      <c r="F89" s="161"/>
      <c r="G89" s="162">
        <v>5050600</v>
      </c>
    </row>
    <row r="90" spans="1:7" ht="51">
      <c r="A90" s="117" t="s">
        <v>44</v>
      </c>
      <c r="B90" s="79" t="s">
        <v>45</v>
      </c>
      <c r="C90" s="109">
        <f>C91</f>
        <v>2376300</v>
      </c>
      <c r="D90" s="137">
        <f>D91</f>
        <v>0</v>
      </c>
      <c r="E90" s="88">
        <f>E91</f>
        <v>2385500</v>
      </c>
      <c r="F90" s="88">
        <f>F91</f>
        <v>0</v>
      </c>
      <c r="G90" s="88">
        <f>G91</f>
        <v>2778200</v>
      </c>
    </row>
    <row r="91" spans="1:30" s="19" customFormat="1" ht="51">
      <c r="A91" s="120" t="s">
        <v>164</v>
      </c>
      <c r="B91" s="121" t="s">
        <v>46</v>
      </c>
      <c r="C91" s="122">
        <f>2318300+58000</f>
        <v>2376300</v>
      </c>
      <c r="D91" s="144"/>
      <c r="E91" s="172">
        <f>58200+2327300</f>
        <v>2385500</v>
      </c>
      <c r="F91" s="161"/>
      <c r="G91" s="172">
        <f>67800+2710400</f>
        <v>2778200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</row>
    <row r="92" spans="1:7" ht="15.75">
      <c r="A92" s="123" t="s">
        <v>47</v>
      </c>
      <c r="B92" s="79" t="s">
        <v>48</v>
      </c>
      <c r="C92" s="109">
        <f>C93</f>
        <v>124909220</v>
      </c>
      <c r="D92" s="137">
        <f>D93</f>
        <v>0</v>
      </c>
      <c r="E92" s="88">
        <f>E93</f>
        <v>130464280</v>
      </c>
      <c r="F92" s="88">
        <f>F93</f>
        <v>0</v>
      </c>
      <c r="G92" s="88">
        <f>G93</f>
        <v>141969480</v>
      </c>
    </row>
    <row r="93" spans="1:7" ht="15.75">
      <c r="A93" s="119" t="s">
        <v>58</v>
      </c>
      <c r="B93" s="82" t="s">
        <v>49</v>
      </c>
      <c r="C93" s="111">
        <f>C94+C95+C96+C97+C98+C99+C100+C101+C102+C103+C104+C105+C106+C107+C108+C109</f>
        <v>124909220</v>
      </c>
      <c r="D93" s="138">
        <f>D94+D95+D96+D97+D98+D99+D100+D101+D102+D103+D104+D105+D106+D107+D108+D109</f>
        <v>0</v>
      </c>
      <c r="E93" s="96">
        <f>E94+E95+E96+E97+E98+E99+E100+E101+E102+E103+E104+E105+E106+E107+E108+E109</f>
        <v>130464280</v>
      </c>
      <c r="F93" s="96">
        <f>F94+F95+F96+F97+F98+F99+F100+F101+F102+F103+F104+F105+F106+F107+F108+F109</f>
        <v>0</v>
      </c>
      <c r="G93" s="96">
        <f>G94+G95+G96+G97+G98+G99+G100+G101+G102+G103+G104+G105+G106+G107+G108+G109</f>
        <v>141969480</v>
      </c>
    </row>
    <row r="94" spans="1:30" s="19" customFormat="1" ht="38.25">
      <c r="A94" s="112" t="s">
        <v>169</v>
      </c>
      <c r="B94" s="113" t="s">
        <v>49</v>
      </c>
      <c r="C94" s="124">
        <v>853000</v>
      </c>
      <c r="D94" s="144"/>
      <c r="E94" s="172">
        <v>881000</v>
      </c>
      <c r="F94" s="161"/>
      <c r="G94" s="172">
        <v>881000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</row>
    <row r="95" spans="1:30" s="19" customFormat="1" ht="26.25">
      <c r="A95" s="112" t="s">
        <v>174</v>
      </c>
      <c r="B95" s="113" t="s">
        <v>49</v>
      </c>
      <c r="C95" s="124">
        <v>170600</v>
      </c>
      <c r="D95" s="144"/>
      <c r="E95" s="172">
        <v>176500</v>
      </c>
      <c r="F95" s="161"/>
      <c r="G95" s="172">
        <v>176500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</row>
    <row r="96" spans="1:30" s="19" customFormat="1" ht="63.75">
      <c r="A96" s="112" t="s">
        <v>171</v>
      </c>
      <c r="B96" s="113" t="s">
        <v>49</v>
      </c>
      <c r="C96" s="124">
        <v>6000</v>
      </c>
      <c r="D96" s="144"/>
      <c r="E96" s="172">
        <v>6000</v>
      </c>
      <c r="F96" s="161"/>
      <c r="G96" s="172">
        <v>6000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</row>
    <row r="97" spans="1:30" s="19" customFormat="1" ht="51">
      <c r="A97" s="112" t="s">
        <v>103</v>
      </c>
      <c r="B97" s="113" t="s">
        <v>49</v>
      </c>
      <c r="C97" s="124">
        <v>3200</v>
      </c>
      <c r="D97" s="144"/>
      <c r="E97" s="172">
        <v>3300</v>
      </c>
      <c r="F97" s="161"/>
      <c r="G97" s="172">
        <v>3300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</row>
    <row r="98" spans="1:30" s="19" customFormat="1" ht="63.75">
      <c r="A98" s="112" t="s">
        <v>175</v>
      </c>
      <c r="B98" s="113" t="s">
        <v>49</v>
      </c>
      <c r="C98" s="124">
        <v>13100</v>
      </c>
      <c r="D98" s="144"/>
      <c r="E98" s="172">
        <v>13500</v>
      </c>
      <c r="F98" s="161"/>
      <c r="G98" s="172">
        <v>13500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</row>
    <row r="99" spans="1:7" s="17" customFormat="1" ht="63.75">
      <c r="A99" s="125" t="s">
        <v>161</v>
      </c>
      <c r="B99" s="113" t="s">
        <v>49</v>
      </c>
      <c r="C99" s="124">
        <v>4200</v>
      </c>
      <c r="D99" s="145"/>
      <c r="E99" s="172">
        <v>4400</v>
      </c>
      <c r="F99" s="161"/>
      <c r="G99" s="172">
        <v>4400</v>
      </c>
    </row>
    <row r="100" spans="1:7" s="17" customFormat="1" ht="63.75">
      <c r="A100" s="125" t="s">
        <v>162</v>
      </c>
      <c r="B100" s="113" t="s">
        <v>49</v>
      </c>
      <c r="C100" s="124">
        <v>238100</v>
      </c>
      <c r="D100" s="145"/>
      <c r="E100" s="172">
        <v>296000</v>
      </c>
      <c r="F100" s="161"/>
      <c r="G100" s="172">
        <v>320300</v>
      </c>
    </row>
    <row r="101" spans="1:30" s="19" customFormat="1" ht="38.25">
      <c r="A101" s="112" t="s">
        <v>176</v>
      </c>
      <c r="B101" s="113" t="s">
        <v>49</v>
      </c>
      <c r="C101" s="124">
        <v>62197900</v>
      </c>
      <c r="D101" s="144"/>
      <c r="E101" s="172">
        <v>64570700</v>
      </c>
      <c r="F101" s="161"/>
      <c r="G101" s="172">
        <v>67137800</v>
      </c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</row>
    <row r="102" spans="1:30" s="19" customFormat="1" ht="51">
      <c r="A102" s="112" t="s">
        <v>167</v>
      </c>
      <c r="B102" s="113" t="s">
        <v>49</v>
      </c>
      <c r="C102" s="124">
        <v>44662200</v>
      </c>
      <c r="D102" s="144"/>
      <c r="E102" s="172">
        <v>46488400</v>
      </c>
      <c r="F102" s="161"/>
      <c r="G102" s="172">
        <v>54185400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</row>
    <row r="103" spans="1:7" s="17" customFormat="1" ht="26.25">
      <c r="A103" s="112" t="s">
        <v>104</v>
      </c>
      <c r="B103" s="113" t="s">
        <v>49</v>
      </c>
      <c r="C103" s="124">
        <v>1336900</v>
      </c>
      <c r="D103" s="147"/>
      <c r="E103" s="173">
        <v>1339500</v>
      </c>
      <c r="F103" s="161"/>
      <c r="G103" s="172">
        <v>1321300</v>
      </c>
    </row>
    <row r="104" spans="1:30" s="19" customFormat="1" ht="51">
      <c r="A104" s="112" t="s">
        <v>166</v>
      </c>
      <c r="B104" s="113" t="s">
        <v>49</v>
      </c>
      <c r="C104" s="124">
        <v>1363000</v>
      </c>
      <c r="D104" s="144"/>
      <c r="E104" s="172">
        <v>1219700</v>
      </c>
      <c r="F104" s="161"/>
      <c r="G104" s="172">
        <v>1268300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</row>
    <row r="105" spans="1:7" s="17" customFormat="1" ht="63.75">
      <c r="A105" s="112" t="s">
        <v>190</v>
      </c>
      <c r="B105" s="113" t="s">
        <v>49</v>
      </c>
      <c r="C105" s="124">
        <v>75100</v>
      </c>
      <c r="D105" s="145"/>
      <c r="E105" s="172">
        <v>77500</v>
      </c>
      <c r="F105" s="161"/>
      <c r="G105" s="172">
        <v>77500</v>
      </c>
    </row>
    <row r="106" spans="1:7" s="17" customFormat="1" ht="51">
      <c r="A106" s="112" t="s">
        <v>191</v>
      </c>
      <c r="B106" s="113" t="s">
        <v>49</v>
      </c>
      <c r="C106" s="124">
        <v>13063300</v>
      </c>
      <c r="D106" s="145"/>
      <c r="E106" s="172">
        <v>14434400</v>
      </c>
      <c r="F106" s="161"/>
      <c r="G106" s="172">
        <v>15618000</v>
      </c>
    </row>
    <row r="107" spans="1:7" s="17" customFormat="1" ht="51">
      <c r="A107" s="125" t="s">
        <v>177</v>
      </c>
      <c r="B107" s="113" t="s">
        <v>49</v>
      </c>
      <c r="C107" s="124">
        <v>67600</v>
      </c>
      <c r="D107" s="145"/>
      <c r="E107" s="172">
        <v>70300</v>
      </c>
      <c r="F107" s="161"/>
      <c r="G107" s="172">
        <v>73100</v>
      </c>
    </row>
    <row r="108" spans="1:7" s="17" customFormat="1" ht="68.25" customHeight="1">
      <c r="A108" s="112" t="s">
        <v>178</v>
      </c>
      <c r="B108" s="113" t="s">
        <v>49</v>
      </c>
      <c r="C108" s="124">
        <v>853000</v>
      </c>
      <c r="D108" s="145"/>
      <c r="E108" s="172">
        <v>881000</v>
      </c>
      <c r="F108" s="161"/>
      <c r="G108" s="172">
        <v>881000</v>
      </c>
    </row>
    <row r="109" spans="1:7" s="17" customFormat="1" ht="63.75">
      <c r="A109" s="112" t="s">
        <v>179</v>
      </c>
      <c r="B109" s="113" t="s">
        <v>49</v>
      </c>
      <c r="C109" s="124">
        <v>2020</v>
      </c>
      <c r="D109" s="145"/>
      <c r="E109" s="172">
        <v>2080</v>
      </c>
      <c r="F109" s="161"/>
      <c r="G109" s="172">
        <v>2080</v>
      </c>
    </row>
    <row r="110" spans="1:7" s="4" customFormat="1" ht="18.75" customHeight="1">
      <c r="A110" s="108" t="s">
        <v>50</v>
      </c>
      <c r="B110" s="126" t="s">
        <v>65</v>
      </c>
      <c r="C110" s="109">
        <f>C111+C113</f>
        <v>17054400</v>
      </c>
      <c r="D110" s="137">
        <f>D111+D113</f>
        <v>0</v>
      </c>
      <c r="E110" s="88">
        <f>E111+E113</f>
        <v>17054400</v>
      </c>
      <c r="F110" s="88">
        <f>F111+F113</f>
        <v>0</v>
      </c>
      <c r="G110" s="88">
        <f>G111+G113</f>
        <v>0</v>
      </c>
    </row>
    <row r="111" spans="1:7" s="4" customFormat="1" ht="25.5">
      <c r="A111" s="127" t="s">
        <v>51</v>
      </c>
      <c r="B111" s="126" t="s">
        <v>52</v>
      </c>
      <c r="C111" s="109">
        <f>C112</f>
        <v>17040000</v>
      </c>
      <c r="D111" s="137">
        <f>D112</f>
        <v>0</v>
      </c>
      <c r="E111" s="88">
        <f>E112</f>
        <v>17040000</v>
      </c>
      <c r="F111" s="88">
        <f>F112</f>
        <v>0</v>
      </c>
      <c r="G111" s="88">
        <f>G112</f>
        <v>0</v>
      </c>
    </row>
    <row r="112" spans="1:7" ht="25.5">
      <c r="A112" s="128" t="s">
        <v>158</v>
      </c>
      <c r="B112" s="129" t="s">
        <v>53</v>
      </c>
      <c r="C112" s="111">
        <v>17040000</v>
      </c>
      <c r="D112" s="144"/>
      <c r="E112" s="162">
        <v>17040000</v>
      </c>
      <c r="F112" s="161"/>
      <c r="G112" s="162">
        <v>0</v>
      </c>
    </row>
    <row r="113" spans="1:7" ht="38.25">
      <c r="A113" s="130" t="s">
        <v>23</v>
      </c>
      <c r="B113" s="126" t="s">
        <v>24</v>
      </c>
      <c r="C113" s="109">
        <f>C114</f>
        <v>14400</v>
      </c>
      <c r="D113" s="137">
        <f>D114</f>
        <v>0</v>
      </c>
      <c r="E113" s="88">
        <f>E114</f>
        <v>14400</v>
      </c>
      <c r="F113" s="88">
        <f>F114</f>
        <v>0</v>
      </c>
      <c r="G113" s="88">
        <f>G114</f>
        <v>0</v>
      </c>
    </row>
    <row r="114" spans="1:7" ht="40.5" customHeight="1" thickBot="1">
      <c r="A114" s="178" t="s">
        <v>159</v>
      </c>
      <c r="B114" s="179" t="s">
        <v>25</v>
      </c>
      <c r="C114" s="180">
        <v>14400</v>
      </c>
      <c r="D114" s="181"/>
      <c r="E114" s="182">
        <v>14400</v>
      </c>
      <c r="F114" s="183"/>
      <c r="G114" s="182">
        <v>0</v>
      </c>
    </row>
    <row r="115" spans="1:7" s="4" customFormat="1" ht="16.5" thickBot="1">
      <c r="A115" s="184" t="s">
        <v>70</v>
      </c>
      <c r="B115" s="185"/>
      <c r="C115" s="186">
        <f>C66+C67</f>
        <v>456934373</v>
      </c>
      <c r="D115" s="187">
        <f>D66+D67</f>
        <v>0.1365</v>
      </c>
      <c r="E115" s="187">
        <f>E66+E67</f>
        <v>448566133.6</v>
      </c>
      <c r="F115" s="187">
        <f>F66+F67</f>
        <v>0.14520000000000002</v>
      </c>
      <c r="G115" s="187">
        <f>G66+G67</f>
        <v>450421533.90504</v>
      </c>
    </row>
    <row r="116" spans="1:7" s="4" customFormat="1" ht="12.75">
      <c r="A116" s="8"/>
      <c r="B116" s="49"/>
      <c r="C116" s="8"/>
      <c r="D116" s="148"/>
      <c r="E116" s="149"/>
      <c r="F116" s="148"/>
      <c r="G116" s="150"/>
    </row>
    <row r="117" ht="12.75">
      <c r="C117" s="135"/>
    </row>
    <row r="128" spans="1:7" s="4" customFormat="1" ht="12.75">
      <c r="A128" s="8"/>
      <c r="B128" s="49"/>
      <c r="C128" s="8"/>
      <c r="D128" s="151"/>
      <c r="E128" s="149"/>
      <c r="F128" s="151"/>
      <c r="G128" s="150"/>
    </row>
    <row r="129" spans="1:7" s="4" customFormat="1" ht="12.75">
      <c r="A129" s="8"/>
      <c r="B129" s="49"/>
      <c r="C129" s="8"/>
      <c r="D129" s="152"/>
      <c r="E129" s="149"/>
      <c r="F129" s="152"/>
      <c r="G129" s="150"/>
    </row>
    <row r="130" spans="2:7" s="8" customFormat="1" ht="12.75">
      <c r="B130" s="49"/>
      <c r="D130" s="139"/>
      <c r="E130" s="153"/>
      <c r="F130" s="139"/>
      <c r="G130" s="154"/>
    </row>
    <row r="131" spans="1:7" s="4" customFormat="1" ht="12.75">
      <c r="A131" s="8"/>
      <c r="B131" s="49"/>
      <c r="C131" s="8"/>
      <c r="D131" s="152"/>
      <c r="E131" s="149"/>
      <c r="F131" s="152"/>
      <c r="G131" s="150"/>
    </row>
    <row r="132" spans="2:7" s="8" customFormat="1" ht="12.75">
      <c r="B132" s="49"/>
      <c r="D132" s="139"/>
      <c r="E132" s="153"/>
      <c r="F132" s="139"/>
      <c r="G132" s="154"/>
    </row>
    <row r="133" spans="1:7" s="4" customFormat="1" ht="12.75">
      <c r="A133" s="8"/>
      <c r="B133" s="49"/>
      <c r="C133" s="8"/>
      <c r="D133" s="152"/>
      <c r="E133" s="149"/>
      <c r="F133" s="152"/>
      <c r="G133" s="150"/>
    </row>
    <row r="134" spans="2:7" s="8" customFormat="1" ht="12.75">
      <c r="B134" s="49"/>
      <c r="D134" s="139"/>
      <c r="E134" s="153"/>
      <c r="F134" s="139"/>
      <c r="G134" s="154"/>
    </row>
    <row r="135" spans="2:7" s="8" customFormat="1" ht="12.75">
      <c r="B135" s="49"/>
      <c r="D135" s="155"/>
      <c r="E135" s="153"/>
      <c r="F135" s="155"/>
      <c r="G135" s="154"/>
    </row>
    <row r="136" spans="2:7" s="8" customFormat="1" ht="12.75">
      <c r="B136" s="49"/>
      <c r="D136" s="155"/>
      <c r="E136" s="153"/>
      <c r="F136" s="155"/>
      <c r="G136" s="154"/>
    </row>
    <row r="137" spans="1:7" s="7" customFormat="1" ht="15.75">
      <c r="A137" s="8"/>
      <c r="B137" s="49"/>
      <c r="C137" s="8"/>
      <c r="D137" s="151"/>
      <c r="E137" s="156"/>
      <c r="F137" s="151"/>
      <c r="G137" s="157"/>
    </row>
  </sheetData>
  <sheetProtection/>
  <mergeCells count="10">
    <mergeCell ref="B9:G9"/>
    <mergeCell ref="A7:G7"/>
    <mergeCell ref="A10:A11"/>
    <mergeCell ref="B10:B11"/>
    <mergeCell ref="E10:G10"/>
    <mergeCell ref="B4:C4"/>
    <mergeCell ref="B5:C5"/>
    <mergeCell ref="B1:G1"/>
    <mergeCell ref="B2:G2"/>
    <mergeCell ref="B3:G3"/>
  </mergeCells>
  <printOptions horizontalCentered="1"/>
  <pageMargins left="0.5905511811023623" right="0.1968503937007874" top="0.7874015748031497" bottom="0.3937007874015748" header="0.15748031496062992" footer="0.1968503937007874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Никишина Н.В</cp:lastModifiedBy>
  <cp:lastPrinted>2013-11-28T08:46:52Z</cp:lastPrinted>
  <dcterms:created xsi:type="dcterms:W3CDTF">2002-10-10T06:25:05Z</dcterms:created>
  <dcterms:modified xsi:type="dcterms:W3CDTF">2013-11-28T08:46:53Z</dcterms:modified>
  <cp:category/>
  <cp:version/>
  <cp:contentType/>
  <cp:contentStatus/>
</cp:coreProperties>
</file>