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90" windowWidth="19230" windowHeight="5910" activeTab="0"/>
  </bookViews>
  <sheets>
    <sheet name="2015" sheetId="1" r:id="rId1"/>
    <sheet name="2016-2017" sheetId="2" r:id="rId2"/>
  </sheets>
  <definedNames>
    <definedName name="_xlnm.Print_Titles" localSheetId="0">'2015'!$8:$8</definedName>
    <definedName name="_xlnm.Print_Titles" localSheetId="1">'2016-2017'!$8:$9</definedName>
    <definedName name="_xlnm.Print_Area" localSheetId="0">'2015'!$A$1:$H$529</definedName>
    <definedName name="_xlnm.Print_Area" localSheetId="1">'2016-2017'!$A$1:$I$489</definedName>
  </definedNames>
  <calcPr fullCalcOnLoad="1"/>
</workbook>
</file>

<file path=xl/sharedStrings.xml><?xml version="1.0" encoding="utf-8"?>
<sst xmlns="http://schemas.openxmlformats.org/spreadsheetml/2006/main" count="3576" uniqueCount="350">
  <si>
    <t>Общее образование</t>
  </si>
  <si>
    <t>Охрана семьи и детства</t>
  </si>
  <si>
    <t>Дошкольное образование</t>
  </si>
  <si>
    <t>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</si>
  <si>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Реализация Закона Мурманской области "О региональных нормативах финансового обеспечения образовательной деятельности в Мурманской области"</t>
  </si>
  <si>
    <t>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</si>
  <si>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</si>
  <si>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Обеспечение бесплатным питанием отдельных категорий обучающихся</t>
  </si>
  <si>
    <t>Другие вопросы в области социальной политики</t>
  </si>
  <si>
    <t>Пенсионное обеспечение</t>
  </si>
  <si>
    <t>70 0 0000</t>
  </si>
  <si>
    <t>Подпрограмма 1 "Модернизация образования ЗАТО Видяево"</t>
  </si>
  <si>
    <t>70 1 0000</t>
  </si>
  <si>
    <t>70 1 0005</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</si>
  <si>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</si>
  <si>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70 1 2011</t>
  </si>
  <si>
    <t>Реализация мероприятий по выявлению и поддержки талантливых детей и молодежи</t>
  </si>
  <si>
    <t>Реализация мероприятий по повышению профессионального мастерства и педагогического опыта</t>
  </si>
  <si>
    <t>70 1 2012</t>
  </si>
  <si>
    <t>70 1 2013</t>
  </si>
  <si>
    <t>70 1 2022</t>
  </si>
  <si>
    <t>70 1 7103</t>
  </si>
  <si>
    <t>70 1 7104</t>
  </si>
  <si>
    <t>70 1 7531</t>
  </si>
  <si>
    <t>70 1 7532</t>
  </si>
  <si>
    <t>70 1 7536</t>
  </si>
  <si>
    <t>70 1 7537</t>
  </si>
  <si>
    <t>70 1 7538</t>
  </si>
  <si>
    <t>70 2 0000</t>
  </si>
  <si>
    <t>Подпрограмма 2 "Молодежь ЗАТО Видяево"</t>
  </si>
  <si>
    <t xml:space="preserve">Подпрограмма 3 «Профилактика безнадзорности, правонарушений несовершеннолетних и детского травматизма в ЗАТО Видяево» </t>
  </si>
  <si>
    <t>70 3 0000</t>
  </si>
  <si>
    <t>70 3 2011</t>
  </si>
  <si>
    <t>70 2 2011</t>
  </si>
  <si>
    <t>70 4 0000</t>
  </si>
  <si>
    <t>70 4 2014</t>
  </si>
  <si>
    <t>Реализация мероприятий связанных  с отдыхом и оздоровлением детей ЗАТО Видяево</t>
  </si>
  <si>
    <t>70 4 7105</t>
  </si>
  <si>
    <t>70 5 0000</t>
  </si>
  <si>
    <t>08</t>
  </si>
  <si>
    <t>Культура</t>
  </si>
  <si>
    <t>Физическая культура и спорт</t>
  </si>
  <si>
    <t>11</t>
  </si>
  <si>
    <t>Массовый спорт</t>
  </si>
  <si>
    <t>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</si>
  <si>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</si>
  <si>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</si>
  <si>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</si>
  <si>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</si>
  <si>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</si>
  <si>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</si>
  <si>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</si>
  <si>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</si>
  <si>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Общегосударственные вопросы</t>
  </si>
  <si>
    <t>Другие общегосударственные вопросы</t>
  </si>
  <si>
    <t>13</t>
  </si>
  <si>
    <t>Мероприятия в области информационно-коммуникационной и телекоммуникационной инфраструктуры информационного общества</t>
  </si>
  <si>
    <t>Национальная экономика</t>
  </si>
  <si>
    <t>Национальная безопасность и правоохранительная деятельность</t>
  </si>
  <si>
    <t>Жилищно-коммунальное хозяйство</t>
  </si>
  <si>
    <t>Другие вопросы в области жилищно-коммунального хозяйства</t>
  </si>
  <si>
    <t>Коммунальное хозяйство</t>
  </si>
  <si>
    <t>14</t>
  </si>
  <si>
    <t>Жилищное хозяйство</t>
  </si>
  <si>
    <t>80 0 0000</t>
  </si>
  <si>
    <t>80 1 0000</t>
  </si>
  <si>
    <t>Муниципальная программа "Развитие малого и среднего предпринимательства в ЗАТО Видяево"</t>
  </si>
  <si>
    <t>Подпрограмма 1 "Развитие малого и среднего предпринимательства в ЗАТО Видяево"</t>
  </si>
  <si>
    <t>80 1 2017</t>
  </si>
  <si>
    <t>80 1 2999</t>
  </si>
  <si>
    <t>80 1 7551</t>
  </si>
  <si>
    <t>81 0 0000</t>
  </si>
  <si>
    <t>81 1 0000</t>
  </si>
  <si>
    <t>Муниципальная программа "Информационное общество ЗАТО Видяево"</t>
  </si>
  <si>
    <t>Подпрограмма 1 "Информирование населения о деятельности органов местного самоуправления ЗАТО Видяево"</t>
  </si>
  <si>
    <t>81 1 0005</t>
  </si>
  <si>
    <t>81 1 2017</t>
  </si>
  <si>
    <t>81 2 0000</t>
  </si>
  <si>
    <t>Подпрограмма 2 "Развитие информационного общества в ЗАТО Видяево"</t>
  </si>
  <si>
    <t>81 2 2010</t>
  </si>
  <si>
    <t>81 2 7057</t>
  </si>
  <si>
    <t>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</si>
  <si>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Подпрограмма 1 "Повышение эффективности бюджетных расходов в ЗАТО Видяево"</t>
  </si>
  <si>
    <t>82 1 2999</t>
  </si>
  <si>
    <t>82 0 0000</t>
  </si>
  <si>
    <t>82 1 0000</t>
  </si>
  <si>
    <t>82 2 0000</t>
  </si>
  <si>
    <t>Расходы на выплаты по оплате труда депутатов представительного органа муниципального образования</t>
  </si>
  <si>
    <t>82 2 0601</t>
  </si>
  <si>
    <t>82 2 0603</t>
  </si>
  <si>
    <t>Расходы на обеспечение функций работников органов местного самоуправления</t>
  </si>
  <si>
    <t>83 0 0000</t>
  </si>
  <si>
    <t>83 1 0000</t>
  </si>
  <si>
    <t>Муниципальная программа "Эффективное муниципальное управление в ЗАТО Видяево"</t>
  </si>
  <si>
    <t>Подпрограмма 1 "Развитие земельно-имущественных отношений на территории  ЗАТО Видяево"</t>
  </si>
  <si>
    <t>83 1 2999</t>
  </si>
  <si>
    <t>83 2 0000</t>
  </si>
  <si>
    <t>Подпрограмма 2 "Развитие муниципальной службы в городском округе ЗАТО Видяево"</t>
  </si>
  <si>
    <t>83 2 2999</t>
  </si>
  <si>
    <t>83 3 0000</t>
  </si>
  <si>
    <t>83 3 0401</t>
  </si>
  <si>
    <t>Расходы на выплаты по оплате труда главы местной администрации</t>
  </si>
  <si>
    <t>83 3 2023</t>
  </si>
  <si>
    <t>83 3 0601</t>
  </si>
  <si>
    <t>83 3 0603</t>
  </si>
  <si>
    <t>83 3 5118</t>
  </si>
  <si>
    <t>83 3 7554</t>
  </si>
  <si>
    <t>83 3 7555</t>
  </si>
  <si>
    <t>83 3 7556</t>
  </si>
  <si>
    <t>Подпрограмма 2 "Предупреждение и ликвидация последствий чрезвычайных ситуаций, обеспечение условий для нормальной жизнедеятельности населения ЗАТО Видяево"</t>
  </si>
  <si>
    <t>Другие вопросы в области национальной экономики</t>
  </si>
  <si>
    <t>12</t>
  </si>
  <si>
    <t>Дорожное хозяйство (дорожные фонды)</t>
  </si>
  <si>
    <t>Благоустройство</t>
  </si>
  <si>
    <t>Другие вопросы в области национальной безопасности и правоохранительной деятельности</t>
  </si>
  <si>
    <t>Реализация Закона Мурманской области "О комиссиях по делам несовершеннолетних и защите их прав в Мурманской области"</t>
  </si>
  <si>
    <t>Защита населения и территории от чрезвычайных ситуаций природного и техногенного характера, гражданская оборона</t>
  </si>
  <si>
    <t>Охрана окружающей среды</t>
  </si>
  <si>
    <t>Другие вопросы в области охраны окружающей среды</t>
  </si>
  <si>
    <t>Связь и информатика</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</si>
  <si>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</si>
  <si>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Средства массовой информации</t>
  </si>
  <si>
    <t>Периодическая печать и издательства</t>
  </si>
  <si>
    <t>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</si>
  <si>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Резервные фонды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</si>
  <si>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</si>
  <si>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70 5 0601</t>
  </si>
  <si>
    <t>Расходы на выплаты по оплате труда работников органов местного самоуправления</t>
  </si>
  <si>
    <t>70 5 7552</t>
  </si>
  <si>
    <t>70 5 7553</t>
  </si>
  <si>
    <t>70 5 0603</t>
  </si>
  <si>
    <t xml:space="preserve">Подпрограмма 4 «Отдых, оздоровление и занятость детей и молодежи ЗАТО Видяево» </t>
  </si>
  <si>
    <t>70 6 0000</t>
  </si>
  <si>
    <t>70 6 0005</t>
  </si>
  <si>
    <t>71 0 0000</t>
  </si>
  <si>
    <t>Муниципальная программа "Социальная поддержка граждан"</t>
  </si>
  <si>
    <t>Подпрограмма 1 "Дополнительные меры социальной поддержки отдельных категорий граждан ЗАТО Видяево"</t>
  </si>
  <si>
    <t>71 1 0000</t>
  </si>
  <si>
    <t>71 1 1302</t>
  </si>
  <si>
    <t>Доплаты к пенсиям муниципальных служащих</t>
  </si>
  <si>
    <t>71 1 2015</t>
  </si>
  <si>
    <t>Реализация мероприятий по социальной поддержке граждан в трудной жизненной ситуации</t>
  </si>
  <si>
    <t xml:space="preserve">Здравоохранение </t>
  </si>
  <si>
    <t>71 1 2017</t>
  </si>
  <si>
    <t>71 1 2022</t>
  </si>
  <si>
    <t>71 1 7510</t>
  </si>
  <si>
    <t>71 1 7511</t>
  </si>
  <si>
    <t>Подпрограмма 2 "Обеспечение выполнения государственных полномочий по опеке и попечительству на территории ЗАТО Видяево"</t>
  </si>
  <si>
    <t>71 2 0000</t>
  </si>
  <si>
    <t>71 2 2015</t>
  </si>
  <si>
    <t>71 2 2017</t>
  </si>
  <si>
    <t>71 2 7520</t>
  </si>
  <si>
    <t>71 2 7521</t>
  </si>
  <si>
    <t>71 2 7534</t>
  </si>
  <si>
    <t>71 2 7535</t>
  </si>
  <si>
    <t>73 0 0000</t>
  </si>
  <si>
    <t>73 1 0000</t>
  </si>
  <si>
    <t>73 1 0005</t>
  </si>
  <si>
    <t>73 1 2016</t>
  </si>
  <si>
    <t>Реализация мероприятий по привлечению населения ЗАТО Видяево к физической культуре и спорту</t>
  </si>
  <si>
    <t>Физическая культура</t>
  </si>
  <si>
    <t>73 1 2999</t>
  </si>
  <si>
    <t>Прочие направления расходов муниципальной программы</t>
  </si>
  <si>
    <t>73 1 7539</t>
  </si>
  <si>
    <t>74 0 0000</t>
  </si>
  <si>
    <t>74 1 0005</t>
  </si>
  <si>
    <t>Культура, кинематография</t>
  </si>
  <si>
    <t>74 1 2017</t>
  </si>
  <si>
    <t>Организация и проведение городских, общественнозначимых, культурно-массовых и культурных мероприятий</t>
  </si>
  <si>
    <t>74 1 2018</t>
  </si>
  <si>
    <t>Реализация мероприятий по развитию музейной и туристко-экскурсионной деятельности</t>
  </si>
  <si>
    <t>Другие вопросы в области культуры, кинематографии</t>
  </si>
  <si>
    <t>74 1 5144</t>
  </si>
  <si>
    <t>74 1 7103</t>
  </si>
  <si>
    <t>74 1 0000</t>
  </si>
  <si>
    <t>Муниципальная программа "Развитие культуры и сохранение культурного наследия в ЗАТО Видяево"</t>
  </si>
  <si>
    <t>Подпрограмма 1 "Развитие физической культуры и спорта в ЗАТО Видяево"</t>
  </si>
  <si>
    <t>Подпрограмма 1 "Развитие культуры и сохранение культурного наследия в ЗАТО Видяево"</t>
  </si>
  <si>
    <t>Муниципальная программа "Обеспечение комфортной среды проживания населения муниципального образования ЗАТО Видяево"</t>
  </si>
  <si>
    <t>Муниципальная программа "Развитие физической культуры и спорта ЗАТО Видяево"</t>
  </si>
  <si>
    <t>Муниципальная программа "Развитие образования ЗАТО Видяево"</t>
  </si>
  <si>
    <t>Подпрограмма 1 "Развитие жилищно-коммунального комплекса ЗАТО Видяево"</t>
  </si>
  <si>
    <t>75 0 0000</t>
  </si>
  <si>
    <t>75 1 0000</t>
  </si>
  <si>
    <t>75 1 2023</t>
  </si>
  <si>
    <t>Реализация мероприятий по содержанию социальной, инженерной и жилищно-коммунальной инфраструктуры ЗАТО Видяево</t>
  </si>
  <si>
    <t>75 2 0000</t>
  </si>
  <si>
    <t>Подпрограмма 2 "Благоустройство территории  ЗАТО Видяево"</t>
  </si>
  <si>
    <t>75 2 2017</t>
  </si>
  <si>
    <t>75 2 2023</t>
  </si>
  <si>
    <t>Подпрограмма 3 "Капитальный и текущий ремонт объектов муниципальной собственности ЗАТО Видяево"</t>
  </si>
  <si>
    <t>75 3 0000</t>
  </si>
  <si>
    <t>75 3 2022</t>
  </si>
  <si>
    <t>75 4 0000</t>
  </si>
  <si>
    <t>75 4 0005</t>
  </si>
  <si>
    <t>75 4 5159</t>
  </si>
  <si>
    <t>76 0 0000</t>
  </si>
  <si>
    <t>76 1 0000</t>
  </si>
  <si>
    <t>Подпрограмма 1 "Профилактика наркомании и алкоголизма в молодежной среде ЗАТО Видяево"</t>
  </si>
  <si>
    <t>Муниципальная программа "Обеспечение общественного порядка и безопасности населения муниципального образования ЗАТО Видяево"</t>
  </si>
  <si>
    <t xml:space="preserve">Реализация мероприятий по проведению капитальных (текущих) ремонтов социальной, инженерной и жилищно-коммунальной инфраструктуры ЗАТО Видяево </t>
  </si>
  <si>
    <t>76 1 2999</t>
  </si>
  <si>
    <t>76 2 0000</t>
  </si>
  <si>
    <t>76 2 0005</t>
  </si>
  <si>
    <t>76 2 2001</t>
  </si>
  <si>
    <t>Резервный фонд ЗАТО Видяево</t>
  </si>
  <si>
    <t>76 2 2999</t>
  </si>
  <si>
    <t>Подпрограмма 3 «Противодействие коррупции в ЗАТО Видяево»</t>
  </si>
  <si>
    <t>76 3 0000</t>
  </si>
  <si>
    <t>76 3 2999</t>
  </si>
  <si>
    <t>Подпрограмма 4 "Профилактика правонарушений и обеспечение общественной безопасности в ЗАТО Видяево"</t>
  </si>
  <si>
    <t>76 4 0000</t>
  </si>
  <si>
    <t>77 0 0000</t>
  </si>
  <si>
    <t>Муниципальная программа "Охрана окружающей среды ЗАТО Видяево"</t>
  </si>
  <si>
    <t>Подпрограмма 1 "Охрана окружающей среды ЗАТО Видяево"</t>
  </si>
  <si>
    <t>77 1 0000</t>
  </si>
  <si>
    <t>77 1 2019</t>
  </si>
  <si>
    <t>Реализация мероприятий по охране окружающей среды</t>
  </si>
  <si>
    <t>78 0 0000</t>
  </si>
  <si>
    <t>Муниципальная программа "Развитие транспортной системы ЗАТО Видяево"</t>
  </si>
  <si>
    <t>Подпрограмма 1 "Развитие транспортной инфраструктуры ЗАТО Видяево"</t>
  </si>
  <si>
    <t>78 1 0000</t>
  </si>
  <si>
    <t>Реализация мероприятий по Дорожному фонду</t>
  </si>
  <si>
    <t>78 1 2023</t>
  </si>
  <si>
    <t>Подпрограмма 2 "Повышение безопасности дорожного движения и снижение дорожно-транспортного травматизма в ЗАТО Видяево"</t>
  </si>
  <si>
    <t>78 2 0000</t>
  </si>
  <si>
    <t>78 2 2020</t>
  </si>
  <si>
    <t>79 0 0000</t>
  </si>
  <si>
    <t>Муниципальная программа "Энергоэффективность и развитие энергетики в ЗАТО Видяево"</t>
  </si>
  <si>
    <t>Подпрограмма 1 "Энергосбережение и повышение энергетической эффективности в муниципальном образовании  ЗАТО Видяево"</t>
  </si>
  <si>
    <t>79 1 0000</t>
  </si>
  <si>
    <t>79 1 2021</t>
  </si>
  <si>
    <t>Реализация мероприятий по энергоэффективности и развитию энергетики</t>
  </si>
  <si>
    <t>79 2 0000</t>
  </si>
  <si>
    <t>Подпрограмма 2 "Подготовка объектов и систем жизнеобеспечения на территории ЗАТО Видяево к работе в осенне-зимний период"</t>
  </si>
  <si>
    <t>79 2 2021</t>
  </si>
  <si>
    <t>Органы юстиции</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</si>
  <si>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</si>
  <si>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Реализация Закона Мурманской области "Об административных комиссиях"</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</si>
  <si>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</si>
  <si>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высшего должностного лица субъекта Российской Федерации и муниципального образования</t>
  </si>
  <si>
    <t>Национальная оборона</t>
  </si>
  <si>
    <t>Мобилизационная и вневойсковая подготовка</t>
  </si>
  <si>
    <t>ВСЕГО</t>
  </si>
  <si>
    <t/>
  </si>
  <si>
    <t>рублей</t>
  </si>
  <si>
    <t>Наименование</t>
  </si>
  <si>
    <t>Целевая статья</t>
  </si>
  <si>
    <t>Вид расхода</t>
  </si>
  <si>
    <t>Раздел</t>
  </si>
  <si>
    <t>Подраздел</t>
  </si>
  <si>
    <t>Сумма</t>
  </si>
  <si>
    <t>Предоставление субсидий бюджетным, автономным учреждениям и иным некоммерческим организациям</t>
  </si>
  <si>
    <t>600</t>
  </si>
  <si>
    <t>Образование</t>
  </si>
  <si>
    <t>07</t>
  </si>
  <si>
    <t>Другие вопросы в области образования</t>
  </si>
  <si>
    <t>09</t>
  </si>
  <si>
    <t>02</t>
  </si>
  <si>
    <t>03</t>
  </si>
  <si>
    <t>Другие вопросы в области здравоохранения</t>
  </si>
  <si>
    <t>Закупка товаров, работ и услуг для государственных (муниципальных) нужд</t>
  </si>
  <si>
    <t>200</t>
  </si>
  <si>
    <t>Социальное обеспечение и иные выплаты населению</t>
  </si>
  <si>
    <t>300</t>
  </si>
  <si>
    <t>Социальная политика</t>
  </si>
  <si>
    <t>10</t>
  </si>
  <si>
    <t>Социальное обеспечение населения</t>
  </si>
  <si>
    <t>Молодежная политика и оздоровление детей</t>
  </si>
  <si>
    <t>01</t>
  </si>
  <si>
    <t>04</t>
  </si>
  <si>
    <t>06</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</si>
  <si>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</si>
  <si>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</si>
  <si>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Иные бюджетные ассигнования</t>
  </si>
  <si>
    <t>800</t>
  </si>
  <si>
    <t>Капитальные вложения в объекты недвижимого имущества государственной (муниципальной) собственности</t>
  </si>
  <si>
    <t>400</t>
  </si>
  <si>
    <t>05</t>
  </si>
  <si>
    <t>70 1 2999</t>
  </si>
  <si>
    <t>Расходы на выплату по оплате труда главы муниципального образования</t>
  </si>
  <si>
    <t>76 4 2023</t>
  </si>
  <si>
    <t>76 4 2999</t>
  </si>
  <si>
    <t xml:space="preserve">                                 Приложение 7</t>
  </si>
  <si>
    <t xml:space="preserve">    </t>
  </si>
  <si>
    <t>Непрограммная часть</t>
  </si>
  <si>
    <t>Непрограммная часть Совета депутатов ЗАТО Видяево</t>
  </si>
  <si>
    <t>83 3 2999</t>
  </si>
  <si>
    <t>Софинансирование из бюджета ЗАТО Видяево</t>
  </si>
  <si>
    <t>99 1 0101</t>
  </si>
  <si>
    <t>99 1 0301</t>
  </si>
  <si>
    <t>99 1 0601</t>
  </si>
  <si>
    <t>99 1 0603</t>
  </si>
  <si>
    <t>99 0 0000</t>
  </si>
  <si>
    <t>99 1 0000</t>
  </si>
  <si>
    <t>Ведомственная целевая программа "Обеспечение деятельности Муниципального казенного учреждения "Отдел образования, культуры, спорта и молодежной политики администрации ЗАТО Видяево"</t>
  </si>
  <si>
    <t>Введомственная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</si>
  <si>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Ведомственная целевая программа "Обеспечение выполнения муниципальных услуг (работ) для комфортного проживания населения ЗАТО Видяево"</t>
  </si>
  <si>
    <t>Ведомственная целевая программа "Обеспечение качественного и эффективного управления бюджетными средствами ЗАТО Видяево"</t>
  </si>
  <si>
    <t>Ведомственная целевая программа "Обеспечение деятельности Администрации ЗАТО Видяево"</t>
  </si>
  <si>
    <t>в том числе: за счет средств областного бюджета</t>
  </si>
  <si>
    <t>83 3 5930</t>
  </si>
  <si>
    <t>75 2 2022</t>
  </si>
  <si>
    <t>Реализация мероприятий по проведению капитальных (текущих) ремонтов социальной, инженерной и жилищно-коммунальной инфраструктуры ЗАТО Видяево</t>
  </si>
  <si>
    <t>74 1 2999</t>
  </si>
  <si>
    <t xml:space="preserve">                                 Приложение 7.1</t>
  </si>
  <si>
    <t>к  проекту решения Совета депутатов ЗАТО Видяево</t>
  </si>
  <si>
    <t>от____________________№_____________</t>
  </si>
  <si>
    <t>в том числе за счет средств: областного бюджета</t>
  </si>
  <si>
    <t>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</si>
  <si>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Создание и развитие сети МФЦ предоставления государственных и муниципальных услуг</t>
  </si>
  <si>
    <t>81 2 7056</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</si>
  <si>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</si>
  <si>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83 3 5120</t>
  </si>
  <si>
    <t>Судебная система</t>
  </si>
  <si>
    <t xml:space="preserve"> </t>
  </si>
  <si>
    <t>Распределение бюджетных ассигнований по целевым статьям (муниципальным программам ЗАТО Видяево и непрограммным направлениям деятельности), группам видов расходов, разделам, подразделам классификации расходов бюджета ЗАТО Видяево на 2015 год</t>
  </si>
  <si>
    <t xml:space="preserve">81 2 2024 </t>
  </si>
  <si>
    <t>81 2 2024</t>
  </si>
  <si>
    <t xml:space="preserve">81 2 5392 </t>
  </si>
  <si>
    <t>78 2 2999</t>
  </si>
  <si>
    <t>70 7 0005</t>
  </si>
  <si>
    <t>707 0005</t>
  </si>
  <si>
    <t>70 7 0000</t>
  </si>
  <si>
    <t>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</si>
  <si>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 xml:space="preserve">70 1 2013 </t>
  </si>
  <si>
    <t>«Об утверждении бюджета ЗАТО Видяево
на 2015 год и на плановый период 2016 и 2017 годов»</t>
  </si>
  <si>
    <t>70 5 1306</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</si>
  <si>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</si>
  <si>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82 2 1306</t>
  </si>
  <si>
    <t>83 3 1306</t>
  </si>
  <si>
    <t>99 1 1306</t>
  </si>
  <si>
    <t>Распределение бюджетных ассигнований по целевым статьям (муниципальным программам ЗАТО Видяево и непрограммным направлениям деятельности), группам видов расходов, разделам, подразделам классификации расходов бюджета ЗАТО Видяево на плановый период 2016 и 2017 годов</t>
  </si>
  <si>
    <t>Реализация мероприятий по модернизации системы общего и дополнительного образования</t>
  </si>
  <si>
    <t>Осуществление первичного воинского учета на территориях, где отсутствуют военные комиссариаты</t>
  </si>
  <si>
    <t>Переселение граждан из закрытых административно-территориальных образований</t>
  </si>
  <si>
    <t>Комплектование книжных фондов, библиотек муниципальных образований и государственных библиотек городов Москвы и Санкт-Петербурга</t>
  </si>
  <si>
    <t>Государственная регистрация актов гражданского состояния</t>
  </si>
  <si>
    <t>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</si>
  <si>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</si>
  <si>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Реализация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</si>
  <si>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Создание и развитие сети многофункциональных центров предоставления государственных и муниципальных услуг</t>
  </si>
  <si>
    <t>76 2 1306</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</si>
  <si>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</si>
  <si>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О внесении изменений в решение Совета депутатов ЗАТО Видяево от 18.12.2014 № 251          «Об утверждении бюджета ЗАТО Видяево
на 2015 год и на плановый период 2016 и 2017 годов» </t>
  </si>
  <si>
    <t>Субсидия бюджетам муниципальных образований Мурманской области на осуществление деятельности по регулированию численности бродячих животных, проводимой в рамках эксплуатации объектов благоустройства</t>
  </si>
  <si>
    <t>73 1 7904</t>
  </si>
  <si>
    <t>Субсидия муниципальным районам (городским округам) на приобретение и установку спортивных площадок (подтвержденные остатки прошлых лет)</t>
  </si>
  <si>
    <t>75 2 7066</t>
  </si>
  <si>
    <t>от  _____________  №___________</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</si>
</sst>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
  </numFmts>
  <fonts count="60">
    <font>
      <sz val="10"/>
      <color rgb="FF000000"/>
      <name val="Times New Roman"/>
      <family val="1"/>
    </font>
    <font>
      <sz val="11"/>
      <color indexed="8"/>
      <name val="Calibri"/>
      <family val="2"/>
    </font>
    <font>
      <sz val="10"/>
      <color indexed="8"/>
      <name val="Times New Roman"/>
      <family val="1"/>
    </font>
    <font>
      <b/>
      <sz val="12"/>
      <color indexed="8"/>
      <name val="Times New Roman"/>
      <family val="1"/>
    </font>
    <font>
      <sz val="12"/>
      <color indexed="8"/>
      <name val="Times New Roman"/>
      <family val="1"/>
    </font>
    <font>
      <sz val="11"/>
      <color indexed="8"/>
      <name val="Times New Roman"/>
      <family val="1"/>
    </font>
    <font>
      <b/>
      <sz val="10"/>
      <color indexed="8"/>
      <name val="Times New Roman"/>
      <family val="1"/>
    </font>
    <font>
      <sz val="8"/>
      <name val="Times New Roman"/>
      <family val="1"/>
    </font>
    <font>
      <sz val="9"/>
      <name val="Times New Roman"/>
      <family val="1"/>
    </font>
    <font>
      <sz val="10"/>
      <name val="Times New Roman"/>
      <family val="1"/>
    </font>
    <font>
      <sz val="12"/>
      <name val="Times New Roman"/>
      <family val="1"/>
    </font>
    <font>
      <b/>
      <sz val="14"/>
      <color indexed="8"/>
      <name val="Times New Roman"/>
      <family val="1"/>
    </font>
    <font>
      <u val="single"/>
      <sz val="9"/>
      <name val="Times New Roman"/>
      <family val="1"/>
    </font>
    <font>
      <u val="single"/>
      <sz val="8"/>
      <name val="Times New Roman"/>
      <family val="1"/>
    </font>
    <font>
      <b/>
      <sz val="10"/>
      <name val="Arial"/>
      <family val="2"/>
    </font>
    <font>
      <b/>
      <sz val="12"/>
      <name val="Times New Roman"/>
      <family val="1"/>
    </font>
    <font>
      <b/>
      <sz val="14"/>
      <name val="Times New Roman"/>
      <family val="1"/>
    </font>
    <font>
      <b/>
      <sz val="10"/>
      <name val="Times New Roman"/>
      <family val="1"/>
    </font>
    <font>
      <b/>
      <sz val="12"/>
      <color indexed="17"/>
      <name val="Times New Roman"/>
      <family val="1"/>
    </font>
    <font>
      <sz val="12"/>
      <color indexed="17"/>
      <name val="Times New Roman"/>
      <family val="1"/>
    </font>
    <font>
      <b/>
      <sz val="11"/>
      <color indexed="8"/>
      <name val="Times New Roman"/>
      <family val="1"/>
    </font>
    <font>
      <b/>
      <sz val="11"/>
      <name val="Times New Roman"/>
      <family val="1"/>
    </font>
    <font>
      <b/>
      <i/>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Times New Roman"/>
      <family val="1"/>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Times New Roman"/>
      <family val="1"/>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Times New Roman"/>
      <family val="1"/>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Times New Roman"/>
      <family val="1"/>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medium"/>
    </border>
  </borders>
  <cellStyleXfs count="63">
    <xf numFmtId="0" fontId="0" fillId="0" borderId="0">
      <alignment vertical="top" wrapText="1"/>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1" applyNumberFormat="0" applyAlignment="0" applyProtection="0"/>
    <xf numFmtId="0" fontId="44" fillId="26" borderId="2" applyNumberFormat="0" applyAlignment="0" applyProtection="0"/>
    <xf numFmtId="0" fontId="45" fillId="26" borderId="1" applyNumberFormat="0" applyAlignment="0" applyProtection="0"/>
    <xf numFmtId="0" fontId="46" fillId="0" borderId="0" applyNumberForma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7" borderId="7" applyNumberFormat="0" applyAlignment="0" applyProtection="0"/>
    <xf numFmtId="0" fontId="52" fillId="0" borderId="0" applyNumberFormat="0" applyFill="0" applyBorder="0" applyAlignment="0" applyProtection="0"/>
    <xf numFmtId="0" fontId="53" fillId="28" borderId="0" applyNumberFormat="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2" fillId="30" borderId="8" applyNumberFormat="0" applyFont="0" applyAlignment="0" applyProtection="0"/>
    <xf numFmtId="9" fontId="2"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59" fillId="31" borderId="0" applyNumberFormat="0" applyBorder="0" applyAlignment="0" applyProtection="0"/>
  </cellStyleXfs>
  <cellXfs count="92">
    <xf numFmtId="0" fontId="0" fillId="0" borderId="0" xfId="0" applyFont="1" applyFill="1" applyAlignment="1">
      <alignment vertical="top" wrapText="1"/>
    </xf>
    <xf numFmtId="0" fontId="3" fillId="0" borderId="0" xfId="0" applyFont="1" applyFill="1" applyAlignment="1">
      <alignment horizontal="center" vertical="center" wrapText="1"/>
    </xf>
    <xf numFmtId="0" fontId="4" fillId="0" borderId="0" xfId="0" applyFont="1" applyFill="1" applyAlignment="1">
      <alignment horizontal="right" vertical="top" wrapText="1"/>
    </xf>
    <xf numFmtId="4" fontId="0" fillId="0" borderId="0" xfId="0" applyNumberFormat="1" applyFont="1" applyFill="1" applyBorder="1" applyAlignment="1">
      <alignment horizontal="right" wrapText="1"/>
    </xf>
    <xf numFmtId="0" fontId="0" fillId="0" borderId="0" xfId="0" applyFill="1" applyBorder="1" applyAlignment="1">
      <alignment horizontal="left" vertical="center" wrapText="1"/>
    </xf>
    <xf numFmtId="0" fontId="5" fillId="0" borderId="0" xfId="0" applyFont="1" applyFill="1" applyAlignment="1">
      <alignment horizontal="right" vertical="center" wrapText="1"/>
    </xf>
    <xf numFmtId="49" fontId="3" fillId="0" borderId="0" xfId="0" applyNumberFormat="1" applyFont="1" applyFill="1" applyAlignment="1">
      <alignment horizontal="center" vertical="center" wrapText="1"/>
    </xf>
    <xf numFmtId="49" fontId="0" fillId="0" borderId="0" xfId="0" applyNumberFormat="1" applyFont="1" applyFill="1" applyAlignment="1">
      <alignment vertical="top" wrapText="1"/>
    </xf>
    <xf numFmtId="49" fontId="0" fillId="0" borderId="0" xfId="0" applyNumberFormat="1" applyFill="1" applyBorder="1" applyAlignment="1">
      <alignment horizontal="center" wrapText="1"/>
    </xf>
    <xf numFmtId="49" fontId="5" fillId="0" borderId="0" xfId="0" applyNumberFormat="1" applyFont="1" applyFill="1" applyAlignment="1">
      <alignment horizontal="right" vertical="center" wrapText="1"/>
    </xf>
    <xf numFmtId="49" fontId="4" fillId="0" borderId="0" xfId="0" applyNumberFormat="1" applyFont="1" applyFill="1" applyAlignment="1">
      <alignment horizontal="right" vertical="top" wrapText="1"/>
    </xf>
    <xf numFmtId="0" fontId="6" fillId="0" borderId="0" xfId="0" applyFont="1" applyFill="1" applyAlignment="1">
      <alignment vertical="top" wrapText="1"/>
    </xf>
    <xf numFmtId="0" fontId="2" fillId="0" borderId="0" xfId="0" applyFont="1" applyFill="1" applyBorder="1" applyAlignment="1">
      <alignment horizontal="left" vertical="center" wrapText="1"/>
    </xf>
    <xf numFmtId="0" fontId="2" fillId="0" borderId="0" xfId="0" applyFont="1" applyFill="1" applyAlignment="1">
      <alignment vertical="top" wrapText="1"/>
    </xf>
    <xf numFmtId="0" fontId="6" fillId="0" borderId="0" xfId="0" applyFont="1" applyFill="1" applyAlignment="1">
      <alignment vertical="top" wrapText="1"/>
    </xf>
    <xf numFmtId="4" fontId="0" fillId="0" borderId="0" xfId="0" applyNumberFormat="1" applyFont="1" applyFill="1" applyAlignment="1">
      <alignment vertical="top" wrapText="1"/>
    </xf>
    <xf numFmtId="0" fontId="0" fillId="0" borderId="0" xfId="0" applyFill="1" applyAlignment="1">
      <alignment vertical="top" wrapText="1"/>
    </xf>
    <xf numFmtId="0" fontId="3" fillId="0" borderId="0" xfId="0" applyFont="1" applyFill="1" applyBorder="1" applyAlignment="1">
      <alignment horizontal="left" vertical="top" wrapText="1"/>
    </xf>
    <xf numFmtId="49" fontId="3" fillId="0" borderId="0" xfId="0" applyNumberFormat="1" applyFont="1" applyFill="1" applyBorder="1" applyAlignment="1">
      <alignment horizontal="center" wrapText="1"/>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49" fontId="4" fillId="0" borderId="0" xfId="0" applyNumberFormat="1" applyFont="1" applyFill="1" applyBorder="1" applyAlignment="1">
      <alignment horizontal="center" wrapText="1"/>
    </xf>
    <xf numFmtId="0" fontId="4" fillId="0" borderId="0" xfId="0" applyFont="1" applyFill="1" applyBorder="1" applyAlignment="1">
      <alignment horizontal="left" vertical="center" wrapText="1"/>
    </xf>
    <xf numFmtId="49" fontId="4" fillId="0" borderId="0" xfId="0" applyNumberFormat="1" applyFont="1" applyFill="1" applyBorder="1" applyAlignment="1">
      <alignment horizontal="center" wrapText="1"/>
    </xf>
    <xf numFmtId="49" fontId="11" fillId="0" borderId="0" xfId="0" applyNumberFormat="1" applyFont="1" applyFill="1" applyBorder="1" applyAlignment="1">
      <alignment wrapText="1"/>
    </xf>
    <xf numFmtId="0" fontId="10" fillId="0" borderId="0" xfId="0" applyFont="1" applyFill="1" applyBorder="1" applyAlignment="1">
      <alignment horizontal="left" wrapText="1"/>
    </xf>
    <xf numFmtId="0" fontId="0" fillId="32" borderId="0" xfId="0" applyFont="1" applyFill="1" applyAlignment="1">
      <alignment vertical="top" wrapText="1"/>
    </xf>
    <xf numFmtId="49" fontId="0" fillId="32" borderId="0" xfId="0" applyNumberFormat="1" applyFont="1" applyFill="1" applyAlignment="1">
      <alignment vertical="top" wrapText="1"/>
    </xf>
    <xf numFmtId="49" fontId="5" fillId="32" borderId="0" xfId="0" applyNumberFormat="1" applyFont="1" applyFill="1" applyAlignment="1">
      <alignment horizontal="right" vertical="center" wrapText="1"/>
    </xf>
    <xf numFmtId="49" fontId="3" fillId="32" borderId="0" xfId="0" applyNumberFormat="1" applyFont="1" applyFill="1" applyAlignment="1">
      <alignment horizontal="center" vertical="center" wrapText="1"/>
    </xf>
    <xf numFmtId="49" fontId="3" fillId="32" borderId="0" xfId="0" applyNumberFormat="1" applyFont="1" applyFill="1" applyBorder="1" applyAlignment="1">
      <alignment horizontal="center" wrapText="1"/>
    </xf>
    <xf numFmtId="49" fontId="4" fillId="32" borderId="0" xfId="0" applyNumberFormat="1" applyFont="1" applyFill="1" applyBorder="1" applyAlignment="1">
      <alignment horizontal="center" wrapText="1"/>
    </xf>
    <xf numFmtId="49" fontId="4" fillId="32" borderId="0" xfId="0" applyNumberFormat="1" applyFont="1" applyFill="1" applyBorder="1" applyAlignment="1">
      <alignment horizontal="center" wrapText="1"/>
    </xf>
    <xf numFmtId="49" fontId="11" fillId="32" borderId="0" xfId="0" applyNumberFormat="1" applyFont="1" applyFill="1" applyBorder="1" applyAlignment="1">
      <alignment wrapText="1"/>
    </xf>
    <xf numFmtId="49" fontId="0" fillId="32" borderId="0" xfId="0" applyNumberFormat="1" applyFont="1" applyFill="1" applyBorder="1" applyAlignment="1">
      <alignment horizontal="center" wrapText="1"/>
    </xf>
    <xf numFmtId="49" fontId="0" fillId="32" borderId="0" xfId="0" applyNumberFormat="1" applyFill="1" applyBorder="1" applyAlignment="1">
      <alignment horizontal="center" wrapText="1"/>
    </xf>
    <xf numFmtId="0" fontId="8" fillId="0" borderId="0" xfId="0" applyFont="1" applyFill="1" applyAlignment="1">
      <alignment horizontal="right" wrapText="1"/>
    </xf>
    <xf numFmtId="3" fontId="8" fillId="0" borderId="0" xfId="0" applyNumberFormat="1" applyFont="1" applyFill="1" applyBorder="1" applyAlignment="1">
      <alignment horizontal="right" wrapText="1"/>
    </xf>
    <xf numFmtId="0" fontId="4" fillId="0" borderId="0" xfId="0" applyFont="1" applyFill="1" applyBorder="1" applyAlignment="1">
      <alignment horizontal="left" vertical="center" wrapText="1"/>
    </xf>
    <xf numFmtId="49" fontId="4" fillId="0" borderId="0" xfId="0" applyNumberFormat="1" applyFont="1" applyFill="1" applyBorder="1" applyAlignment="1">
      <alignment horizontal="center" wrapText="1"/>
    </xf>
    <xf numFmtId="49" fontId="3" fillId="0" borderId="0" xfId="0" applyNumberFormat="1" applyFont="1" applyFill="1" applyBorder="1" applyAlignment="1">
      <alignment wrapText="1"/>
    </xf>
    <xf numFmtId="4" fontId="14" fillId="32" borderId="0" xfId="0" applyNumberFormat="1" applyFont="1" applyFill="1" applyAlignment="1">
      <alignment vertical="justify"/>
    </xf>
    <xf numFmtId="0" fontId="15" fillId="32" borderId="0" xfId="0" applyFont="1" applyFill="1" applyAlignment="1">
      <alignment horizontal="center" vertical="center" wrapText="1"/>
    </xf>
    <xf numFmtId="4" fontId="15" fillId="32" borderId="0" xfId="0" applyNumberFormat="1" applyFont="1" applyFill="1" applyBorder="1" applyAlignment="1">
      <alignment horizontal="right" wrapText="1"/>
    </xf>
    <xf numFmtId="4" fontId="10" fillId="32" borderId="0" xfId="0" applyNumberFormat="1" applyFont="1" applyFill="1" applyBorder="1" applyAlignment="1">
      <alignment horizontal="right" wrapText="1"/>
    </xf>
    <xf numFmtId="4" fontId="16" fillId="32" borderId="0" xfId="0" applyNumberFormat="1" applyFont="1" applyFill="1" applyBorder="1" applyAlignment="1">
      <alignment horizontal="right" wrapText="1"/>
    </xf>
    <xf numFmtId="4" fontId="9" fillId="32" borderId="0" xfId="0" applyNumberFormat="1" applyFont="1" applyFill="1" applyAlignment="1">
      <alignment vertical="top" wrapText="1"/>
    </xf>
    <xf numFmtId="0" fontId="9" fillId="32" borderId="0" xfId="0" applyFont="1" applyFill="1" applyAlignment="1">
      <alignment vertical="top" wrapText="1"/>
    </xf>
    <xf numFmtId="4" fontId="9" fillId="32" borderId="0" xfId="0" applyNumberFormat="1" applyFont="1" applyFill="1" applyBorder="1" applyAlignment="1">
      <alignment horizontal="right" wrapText="1"/>
    </xf>
    <xf numFmtId="0" fontId="9" fillId="0" borderId="0" xfId="0" applyFont="1" applyFill="1" applyAlignment="1">
      <alignment vertical="top" wrapText="1"/>
    </xf>
    <xf numFmtId="0" fontId="4" fillId="32" borderId="0" xfId="0" applyFont="1" applyFill="1" applyBorder="1" applyAlignment="1">
      <alignment horizontal="left" vertical="center" wrapText="1"/>
    </xf>
    <xf numFmtId="0" fontId="9" fillId="32" borderId="0" xfId="0" applyFont="1" applyFill="1" applyAlignment="1">
      <alignment vertical="top" wrapText="1"/>
    </xf>
    <xf numFmtId="0" fontId="17" fillId="0" borderId="0" xfId="0" applyFont="1" applyFill="1" applyAlignment="1">
      <alignment vertical="top" wrapText="1"/>
    </xf>
    <xf numFmtId="0" fontId="8" fillId="32" borderId="0" xfId="0" applyFont="1" applyFill="1" applyAlignment="1">
      <alignment horizontal="right" wrapText="1"/>
    </xf>
    <xf numFmtId="3" fontId="8" fillId="32" borderId="0" xfId="0" applyNumberFormat="1" applyFont="1" applyFill="1" applyBorder="1" applyAlignment="1">
      <alignment horizontal="right" wrapText="1"/>
    </xf>
    <xf numFmtId="3" fontId="13" fillId="32" borderId="0" xfId="0" applyNumberFormat="1" applyFont="1" applyFill="1" applyBorder="1" applyAlignment="1">
      <alignment horizontal="right" wrapText="1"/>
    </xf>
    <xf numFmtId="4" fontId="10" fillId="32" borderId="0" xfId="0" applyNumberFormat="1" applyFont="1" applyFill="1" applyBorder="1" applyAlignment="1">
      <alignment horizontal="right" wrapText="1"/>
    </xf>
    <xf numFmtId="49" fontId="18" fillId="0" borderId="0" xfId="0" applyNumberFormat="1" applyFont="1" applyFill="1" applyBorder="1" applyAlignment="1">
      <alignment horizontal="center" wrapText="1"/>
    </xf>
    <xf numFmtId="49" fontId="19" fillId="0" borderId="0" xfId="0" applyNumberFormat="1" applyFont="1" applyFill="1" applyBorder="1" applyAlignment="1">
      <alignment horizontal="center" wrapText="1"/>
    </xf>
    <xf numFmtId="4" fontId="15" fillId="32" borderId="0" xfId="0" applyNumberFormat="1" applyFont="1" applyFill="1" applyBorder="1" applyAlignment="1">
      <alignment horizontal="right" wrapText="1"/>
    </xf>
    <xf numFmtId="0" fontId="15" fillId="32" borderId="0" xfId="0" applyFont="1" applyFill="1" applyAlignment="1">
      <alignment horizontal="center" vertical="center" wrapText="1"/>
    </xf>
    <xf numFmtId="0" fontId="10" fillId="32" borderId="0" xfId="0" applyFont="1" applyFill="1" applyAlignment="1">
      <alignment horizontal="right" vertical="top" wrapText="1"/>
    </xf>
    <xf numFmtId="2" fontId="10" fillId="0" borderId="0" xfId="0" applyNumberFormat="1" applyFont="1" applyFill="1" applyAlignment="1">
      <alignment horizontal="right" wrapText="1"/>
    </xf>
    <xf numFmtId="4" fontId="9" fillId="32" borderId="0" xfId="0" applyNumberFormat="1" applyFont="1" applyFill="1" applyAlignment="1">
      <alignment vertical="top" wrapText="1"/>
    </xf>
    <xf numFmtId="0" fontId="11" fillId="0" borderId="0" xfId="0" applyFont="1" applyFill="1" applyBorder="1" applyAlignment="1">
      <alignment horizontal="left" wrapText="1"/>
    </xf>
    <xf numFmtId="0" fontId="20" fillId="0" borderId="10" xfId="0" applyFont="1" applyFill="1" applyBorder="1" applyAlignment="1">
      <alignment horizontal="center" vertical="center" wrapText="1"/>
    </xf>
    <xf numFmtId="49" fontId="20" fillId="0" borderId="11" xfId="0" applyNumberFormat="1" applyFont="1" applyFill="1" applyBorder="1" applyAlignment="1">
      <alignment horizontal="center" vertical="center" wrapText="1"/>
    </xf>
    <xf numFmtId="49" fontId="20" fillId="32" borderId="11" xfId="0" applyNumberFormat="1" applyFont="1" applyFill="1" applyBorder="1" applyAlignment="1">
      <alignment horizontal="center" vertical="center" wrapText="1"/>
    </xf>
    <xf numFmtId="0" fontId="21" fillId="32" borderId="11" xfId="0" applyFont="1" applyFill="1" applyBorder="1" applyAlignment="1">
      <alignment horizontal="center" vertical="center" wrapText="1"/>
    </xf>
    <xf numFmtId="4" fontId="22" fillId="32" borderId="12" xfId="0" applyNumberFormat="1" applyFont="1" applyFill="1" applyBorder="1" applyAlignment="1">
      <alignment horizontal="center" vertical="center" wrapText="1"/>
    </xf>
    <xf numFmtId="0" fontId="21" fillId="32" borderId="13" xfId="0" applyFont="1" applyFill="1" applyBorder="1" applyAlignment="1">
      <alignment horizontal="center" vertical="center" wrapText="1"/>
    </xf>
    <xf numFmtId="0" fontId="22" fillId="32" borderId="13" xfId="0" applyFont="1" applyFill="1" applyBorder="1" applyAlignment="1">
      <alignment horizontal="center" vertical="center" wrapText="1"/>
    </xf>
    <xf numFmtId="0" fontId="22" fillId="32" borderId="14" xfId="0" applyFont="1" applyFill="1" applyBorder="1" applyAlignment="1">
      <alignment horizontal="center" vertical="center" wrapText="1"/>
    </xf>
    <xf numFmtId="0" fontId="3" fillId="0" borderId="0" xfId="0" applyFont="1" applyFill="1" applyBorder="1" applyAlignment="1">
      <alignment horizontal="left" wrapText="1"/>
    </xf>
    <xf numFmtId="0" fontId="0" fillId="0" borderId="0" xfId="0" applyFont="1" applyFill="1" applyAlignment="1">
      <alignment vertical="top" wrapText="1"/>
    </xf>
    <xf numFmtId="0" fontId="0" fillId="0" borderId="0" xfId="0" applyFont="1" applyFill="1" applyAlignment="1">
      <alignment vertical="top"/>
    </xf>
    <xf numFmtId="0" fontId="8" fillId="32" borderId="0" xfId="0" applyFont="1" applyFill="1" applyAlignment="1">
      <alignment horizontal="right" wrapText="1"/>
    </xf>
    <xf numFmtId="0" fontId="4" fillId="32" borderId="0" xfId="0" applyFont="1" applyFill="1" applyAlignment="1">
      <alignment horizontal="right" vertical="top" wrapText="1"/>
    </xf>
    <xf numFmtId="0" fontId="3" fillId="0" borderId="0" xfId="0" applyFont="1" applyFill="1" applyAlignment="1">
      <alignment horizontal="center" vertical="center" wrapText="1"/>
    </xf>
    <xf numFmtId="0" fontId="9" fillId="0" borderId="0" xfId="0" applyFont="1" applyFill="1" applyAlignment="1">
      <alignment horizontal="right" wrapText="1"/>
    </xf>
    <xf numFmtId="3" fontId="12" fillId="32" borderId="0" xfId="0" applyNumberFormat="1" applyFont="1" applyFill="1" applyBorder="1" applyAlignment="1">
      <alignment horizontal="right" wrapText="1"/>
    </xf>
    <xf numFmtId="49" fontId="5" fillId="0" borderId="0" xfId="0" applyNumberFormat="1" applyFont="1" applyFill="1" applyAlignment="1">
      <alignment horizontal="right" vertical="center" wrapText="1"/>
    </xf>
    <xf numFmtId="0" fontId="0" fillId="0" borderId="0" xfId="0" applyFont="1" applyFill="1" applyAlignment="1">
      <alignment vertical="top"/>
    </xf>
    <xf numFmtId="49" fontId="20" fillId="0" borderId="15" xfId="0" applyNumberFormat="1" applyFont="1" applyFill="1" applyBorder="1" applyAlignment="1">
      <alignment horizontal="center" vertical="center" wrapText="1"/>
    </xf>
    <xf numFmtId="49" fontId="20" fillId="0" borderId="13" xfId="0" applyNumberFormat="1" applyFont="1" applyFill="1" applyBorder="1" applyAlignment="1">
      <alignment horizontal="center" vertical="center" wrapText="1"/>
    </xf>
    <xf numFmtId="0" fontId="21" fillId="32" borderId="15" xfId="0" applyFont="1" applyFill="1" applyBorder="1" applyAlignment="1">
      <alignment horizontal="center" vertical="top" wrapText="1"/>
    </xf>
    <xf numFmtId="0" fontId="21" fillId="32" borderId="16" xfId="0" applyFont="1" applyFill="1" applyBorder="1" applyAlignment="1">
      <alignment horizontal="center" vertical="top" wrapText="1"/>
    </xf>
    <xf numFmtId="3" fontId="8" fillId="32" borderId="0" xfId="0" applyNumberFormat="1" applyFont="1" applyFill="1" applyBorder="1" applyAlignment="1">
      <alignment horizontal="right" wrapText="1"/>
    </xf>
    <xf numFmtId="3" fontId="13" fillId="32" borderId="0" xfId="0" applyNumberFormat="1" applyFont="1" applyFill="1" applyBorder="1" applyAlignment="1">
      <alignment horizontal="right" wrapText="1"/>
    </xf>
    <xf numFmtId="0" fontId="9" fillId="32" borderId="0" xfId="0" applyFont="1" applyFill="1" applyAlignment="1">
      <alignment horizontal="right" wrapText="1"/>
    </xf>
    <xf numFmtId="0" fontId="20" fillId="0" borderId="17" xfId="0" applyFont="1" applyFill="1" applyBorder="1" applyAlignment="1">
      <alignment horizontal="center" vertical="center" wrapText="1"/>
    </xf>
    <xf numFmtId="0" fontId="20" fillId="0" borderId="18"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550"/>
  <sheetViews>
    <sheetView tabSelected="1" view="pageBreakPreview" zoomScale="75" zoomScaleNormal="75" zoomScaleSheetLayoutView="75" zoomScalePageLayoutView="0" workbookViewId="0" topLeftCell="A1">
      <selection activeCell="F18" sqref="F18"/>
    </sheetView>
  </sheetViews>
  <sheetFormatPr defaultColWidth="9.33203125" defaultRowHeight="12.75"/>
  <cols>
    <col min="1" max="1" width="67.83203125" style="0" customWidth="1"/>
    <col min="2" max="2" width="19.5" style="7" customWidth="1"/>
    <col min="3" max="3" width="11" style="27" customWidth="1"/>
    <col min="4" max="4" width="9.33203125" style="27" customWidth="1"/>
    <col min="5" max="5" width="14" style="27" customWidth="1"/>
    <col min="6" max="6" width="25" style="47" customWidth="1"/>
    <col min="7" max="7" width="27.5" style="47" customWidth="1"/>
    <col min="8" max="8" width="10" style="0" hidden="1" customWidth="1"/>
    <col min="9" max="9" width="14.66015625" style="0" hidden="1" customWidth="1"/>
    <col min="10" max="10" width="9.33203125" style="0" hidden="1" customWidth="1"/>
    <col min="11" max="11" width="18.66015625" style="0" customWidth="1"/>
  </cols>
  <sheetData>
    <row r="1" spans="1:7" ht="15" customHeight="1">
      <c r="D1" s="76" t="s">
        <v>283</v>
      </c>
      <c r="E1" s="76"/>
      <c r="F1" s="76"/>
      <c r="G1" s="76"/>
    </row>
    <row r="2" spans="4:7" ht="15" customHeight="1">
      <c r="D2" s="79" t="s">
        <v>306</v>
      </c>
      <c r="E2" s="79"/>
      <c r="F2" s="79"/>
      <c r="G2" s="79"/>
    </row>
    <row r="3" spans="1:9" ht="48" customHeight="1">
      <c r="A3" s="5" t="s">
        <v>244</v>
      </c>
      <c r="B3" s="81" t="s">
        <v>344</v>
      </c>
      <c r="C3" s="82"/>
      <c r="D3" s="82"/>
      <c r="E3" s="82"/>
      <c r="F3" s="82"/>
      <c r="G3" s="82"/>
      <c r="H3" s="75"/>
      <c r="I3" s="75"/>
    </row>
    <row r="4" spans="1:7" ht="18" customHeight="1">
      <c r="A4" s="5" t="s">
        <v>244</v>
      </c>
      <c r="B4" s="9"/>
      <c r="C4" s="28"/>
      <c r="D4" s="80" t="s">
        <v>349</v>
      </c>
      <c r="E4" s="80"/>
      <c r="F4" s="80"/>
      <c r="G4" s="80"/>
    </row>
    <row r="5" spans="1:7" ht="64.5" customHeight="1">
      <c r="A5" s="78" t="s">
        <v>316</v>
      </c>
      <c r="B5" s="78"/>
      <c r="C5" s="78"/>
      <c r="D5" s="78"/>
      <c r="E5" s="78"/>
      <c r="F5" s="78"/>
      <c r="G5" s="78"/>
    </row>
    <row r="6" spans="1:7" ht="15.75">
      <c r="A6" s="1"/>
      <c r="B6" s="6"/>
      <c r="C6" s="29"/>
      <c r="D6" s="29"/>
      <c r="E6" s="29"/>
      <c r="F6" s="42"/>
      <c r="G6" s="42"/>
    </row>
    <row r="7" spans="1:7" ht="16.5" thickBot="1">
      <c r="A7" s="2" t="s">
        <v>244</v>
      </c>
      <c r="B7" s="10" t="s">
        <v>244</v>
      </c>
      <c r="C7" s="77" t="s">
        <v>245</v>
      </c>
      <c r="D7" s="77"/>
      <c r="E7" s="77"/>
      <c r="F7" s="77"/>
      <c r="G7" s="77"/>
    </row>
    <row r="8" spans="1:7" ht="42.75" customHeight="1" thickBot="1">
      <c r="A8" s="65" t="s">
        <v>246</v>
      </c>
      <c r="B8" s="66" t="s">
        <v>247</v>
      </c>
      <c r="C8" s="67" t="s">
        <v>248</v>
      </c>
      <c r="D8" s="67" t="s">
        <v>249</v>
      </c>
      <c r="E8" s="67" t="s">
        <v>250</v>
      </c>
      <c r="F8" s="68" t="s">
        <v>251</v>
      </c>
      <c r="G8" s="69" t="s">
        <v>300</v>
      </c>
    </row>
    <row r="9" spans="1:7" ht="31.5">
      <c r="A9" s="17" t="s">
        <v>180</v>
      </c>
      <c r="B9" s="18" t="s">
        <v>10</v>
      </c>
      <c r="C9" s="30" t="s">
        <v>244</v>
      </c>
      <c r="D9" s="30" t="s">
        <v>244</v>
      </c>
      <c r="E9" s="30" t="s">
        <v>244</v>
      </c>
      <c r="F9" s="43">
        <f>F10+F66+F71+F79+F91+F115+F123</f>
        <v>188283906</v>
      </c>
      <c r="G9" s="43">
        <f>G10+G66+G71+G79+G91+G115+G123</f>
        <v>109757400</v>
      </c>
    </row>
    <row r="10" spans="1:7" ht="31.5">
      <c r="A10" s="19" t="s">
        <v>11</v>
      </c>
      <c r="B10" s="18" t="s">
        <v>12</v>
      </c>
      <c r="C10" s="30" t="s">
        <v>244</v>
      </c>
      <c r="D10" s="30" t="s">
        <v>244</v>
      </c>
      <c r="E10" s="30" t="s">
        <v>244</v>
      </c>
      <c r="F10" s="43">
        <f>F11+F16+F20+F24+F28+F37+F42+F46+F50+F54+F58+F62+F32</f>
        <v>156150786</v>
      </c>
      <c r="G10" s="43">
        <f>G11+G16+G20+G24+G28+G37+G42+G46+G50+G54+G58+G62+G32</f>
        <v>108619200</v>
      </c>
    </row>
    <row r="11" spans="1:7" ht="63">
      <c r="A11" s="20" t="s">
        <v>14</v>
      </c>
      <c r="B11" s="21" t="s">
        <v>13</v>
      </c>
      <c r="C11" s="31" t="s">
        <v>244</v>
      </c>
      <c r="D11" s="31" t="s">
        <v>244</v>
      </c>
      <c r="E11" s="31" t="s">
        <v>244</v>
      </c>
      <c r="F11" s="44">
        <f>F12</f>
        <v>42089086</v>
      </c>
      <c r="G11" s="44">
        <f>G12</f>
        <v>0</v>
      </c>
    </row>
    <row r="12" spans="1:7" ht="31.5">
      <c r="A12" s="20" t="s">
        <v>252</v>
      </c>
      <c r="B12" s="21" t="s">
        <v>13</v>
      </c>
      <c r="C12" s="31" t="s">
        <v>253</v>
      </c>
      <c r="D12" s="31" t="s">
        <v>244</v>
      </c>
      <c r="E12" s="31" t="s">
        <v>244</v>
      </c>
      <c r="F12" s="44">
        <f>F13</f>
        <v>42089086</v>
      </c>
      <c r="G12" s="44">
        <f>G13</f>
        <v>0</v>
      </c>
    </row>
    <row r="13" spans="1:7" ht="15.75">
      <c r="A13" s="20" t="s">
        <v>254</v>
      </c>
      <c r="B13" s="21" t="s">
        <v>13</v>
      </c>
      <c r="C13" s="31" t="s">
        <v>253</v>
      </c>
      <c r="D13" s="31" t="s">
        <v>255</v>
      </c>
      <c r="E13" s="31" t="s">
        <v>244</v>
      </c>
      <c r="F13" s="44">
        <f>F14+F15</f>
        <v>42089086</v>
      </c>
      <c r="G13" s="44">
        <f>G14+G15</f>
        <v>0</v>
      </c>
    </row>
    <row r="14" spans="1:7" ht="15.75">
      <c r="A14" s="20" t="s">
        <v>2</v>
      </c>
      <c r="B14" s="21" t="s">
        <v>13</v>
      </c>
      <c r="C14" s="31" t="s">
        <v>253</v>
      </c>
      <c r="D14" s="31" t="s">
        <v>255</v>
      </c>
      <c r="E14" s="31" t="s">
        <v>269</v>
      </c>
      <c r="F14" s="44">
        <f>24194663-302600</f>
        <v>23892063</v>
      </c>
      <c r="G14" s="44">
        <v>0</v>
      </c>
    </row>
    <row r="15" spans="1:7" ht="15.75">
      <c r="A15" s="20" t="s">
        <v>0</v>
      </c>
      <c r="B15" s="21" t="s">
        <v>13</v>
      </c>
      <c r="C15" s="31" t="s">
        <v>253</v>
      </c>
      <c r="D15" s="31" t="s">
        <v>255</v>
      </c>
      <c r="E15" s="31" t="s">
        <v>258</v>
      </c>
      <c r="F15" s="44">
        <v>18197023</v>
      </c>
      <c r="G15" s="44">
        <v>0</v>
      </c>
    </row>
    <row r="16" spans="1:7" ht="31.5">
      <c r="A16" s="20" t="s">
        <v>16</v>
      </c>
      <c r="B16" s="21" t="s">
        <v>15</v>
      </c>
      <c r="C16" s="31" t="s">
        <v>244</v>
      </c>
      <c r="D16" s="31" t="s">
        <v>244</v>
      </c>
      <c r="E16" s="31" t="s">
        <v>244</v>
      </c>
      <c r="F16" s="44">
        <f aca="true" t="shared" si="0" ref="F16:G18">F17</f>
        <v>200000</v>
      </c>
      <c r="G16" s="44">
        <f t="shared" si="0"/>
        <v>0</v>
      </c>
    </row>
    <row r="17" spans="1:7" ht="31.5">
      <c r="A17" s="20" t="s">
        <v>261</v>
      </c>
      <c r="B17" s="21" t="s">
        <v>15</v>
      </c>
      <c r="C17" s="31" t="s">
        <v>262</v>
      </c>
      <c r="D17" s="31" t="s">
        <v>244</v>
      </c>
      <c r="E17" s="31" t="s">
        <v>244</v>
      </c>
      <c r="F17" s="44">
        <f t="shared" si="0"/>
        <v>200000</v>
      </c>
      <c r="G17" s="44">
        <f t="shared" si="0"/>
        <v>0</v>
      </c>
    </row>
    <row r="18" spans="1:7" ht="15.75">
      <c r="A18" s="20" t="s">
        <v>53</v>
      </c>
      <c r="B18" s="21" t="s">
        <v>15</v>
      </c>
      <c r="C18" s="31" t="s">
        <v>262</v>
      </c>
      <c r="D18" s="31" t="s">
        <v>269</v>
      </c>
      <c r="E18" s="31" t="s">
        <v>244</v>
      </c>
      <c r="F18" s="44">
        <f t="shared" si="0"/>
        <v>200000</v>
      </c>
      <c r="G18" s="44">
        <f t="shared" si="0"/>
        <v>0</v>
      </c>
    </row>
    <row r="19" spans="1:7" ht="15.75">
      <c r="A19" s="20" t="s">
        <v>54</v>
      </c>
      <c r="B19" s="21" t="s">
        <v>15</v>
      </c>
      <c r="C19" s="31" t="s">
        <v>262</v>
      </c>
      <c r="D19" s="31" t="s">
        <v>269</v>
      </c>
      <c r="E19" s="31" t="s">
        <v>55</v>
      </c>
      <c r="F19" s="44">
        <v>200000</v>
      </c>
      <c r="G19" s="44">
        <v>0</v>
      </c>
    </row>
    <row r="20" spans="1:7" ht="47.25">
      <c r="A20" s="20" t="s">
        <v>17</v>
      </c>
      <c r="B20" s="21" t="s">
        <v>18</v>
      </c>
      <c r="C20" s="31"/>
      <c r="D20" s="31" t="s">
        <v>244</v>
      </c>
      <c r="E20" s="31" t="s">
        <v>244</v>
      </c>
      <c r="F20" s="44">
        <f aca="true" t="shared" si="1" ref="F20:G22">F21</f>
        <v>35000</v>
      </c>
      <c r="G20" s="44">
        <f t="shared" si="1"/>
        <v>0</v>
      </c>
    </row>
    <row r="21" spans="1:7" ht="31.5">
      <c r="A21" s="20" t="s">
        <v>261</v>
      </c>
      <c r="B21" s="21" t="s">
        <v>18</v>
      </c>
      <c r="C21" s="31" t="s">
        <v>262</v>
      </c>
      <c r="D21" s="31" t="s">
        <v>244</v>
      </c>
      <c r="E21" s="31" t="s">
        <v>244</v>
      </c>
      <c r="F21" s="44">
        <f t="shared" si="1"/>
        <v>35000</v>
      </c>
      <c r="G21" s="44">
        <f t="shared" si="1"/>
        <v>0</v>
      </c>
    </row>
    <row r="22" spans="1:7" ht="15.75">
      <c r="A22" s="20" t="s">
        <v>53</v>
      </c>
      <c r="B22" s="21" t="s">
        <v>18</v>
      </c>
      <c r="C22" s="31" t="s">
        <v>262</v>
      </c>
      <c r="D22" s="31" t="s">
        <v>269</v>
      </c>
      <c r="E22" s="31" t="s">
        <v>244</v>
      </c>
      <c r="F22" s="44">
        <f t="shared" si="1"/>
        <v>35000</v>
      </c>
      <c r="G22" s="44">
        <f t="shared" si="1"/>
        <v>0</v>
      </c>
    </row>
    <row r="23" spans="1:7" ht="15.75">
      <c r="A23" s="20" t="s">
        <v>54</v>
      </c>
      <c r="B23" s="21" t="s">
        <v>18</v>
      </c>
      <c r="C23" s="31" t="s">
        <v>262</v>
      </c>
      <c r="D23" s="31" t="s">
        <v>269</v>
      </c>
      <c r="E23" s="31" t="s">
        <v>55</v>
      </c>
      <c r="F23" s="44">
        <v>35000</v>
      </c>
      <c r="G23" s="44">
        <v>0</v>
      </c>
    </row>
    <row r="24" spans="1:7" ht="40.5" customHeight="1">
      <c r="A24" s="20" t="s">
        <v>333</v>
      </c>
      <c r="B24" s="21" t="s">
        <v>19</v>
      </c>
      <c r="C24" s="31" t="s">
        <v>244</v>
      </c>
      <c r="D24" s="31" t="s">
        <v>244</v>
      </c>
      <c r="E24" s="31" t="s">
        <v>244</v>
      </c>
      <c r="F24" s="44">
        <f aca="true" t="shared" si="2" ref="F24:G26">F25</f>
        <v>20000</v>
      </c>
      <c r="G24" s="44">
        <f t="shared" si="2"/>
        <v>0</v>
      </c>
    </row>
    <row r="25" spans="1:7" ht="31.5">
      <c r="A25" s="20" t="s">
        <v>252</v>
      </c>
      <c r="B25" s="21" t="s">
        <v>19</v>
      </c>
      <c r="C25" s="31" t="s">
        <v>253</v>
      </c>
      <c r="D25" s="31" t="s">
        <v>244</v>
      </c>
      <c r="E25" s="31" t="s">
        <v>244</v>
      </c>
      <c r="F25" s="44">
        <f t="shared" si="2"/>
        <v>20000</v>
      </c>
      <c r="G25" s="44">
        <f t="shared" si="2"/>
        <v>0</v>
      </c>
    </row>
    <row r="26" spans="1:7" ht="15.75">
      <c r="A26" s="20" t="s">
        <v>254</v>
      </c>
      <c r="B26" s="21" t="s">
        <v>19</v>
      </c>
      <c r="C26" s="31" t="s">
        <v>253</v>
      </c>
      <c r="D26" s="31" t="s">
        <v>255</v>
      </c>
      <c r="E26" s="31" t="s">
        <v>244</v>
      </c>
      <c r="F26" s="44">
        <f t="shared" si="2"/>
        <v>20000</v>
      </c>
      <c r="G26" s="44">
        <f t="shared" si="2"/>
        <v>0</v>
      </c>
    </row>
    <row r="27" spans="1:7" ht="15.75">
      <c r="A27" s="20" t="s">
        <v>0</v>
      </c>
      <c r="B27" s="21" t="s">
        <v>19</v>
      </c>
      <c r="C27" s="31" t="s">
        <v>253</v>
      </c>
      <c r="D27" s="31" t="s">
        <v>255</v>
      </c>
      <c r="E27" s="31" t="s">
        <v>258</v>
      </c>
      <c r="F27" s="44">
        <f>100000-80000</f>
        <v>20000</v>
      </c>
      <c r="G27" s="44">
        <v>0</v>
      </c>
    </row>
    <row r="28" spans="1:7" ht="63">
      <c r="A28" s="20" t="s">
        <v>200</v>
      </c>
      <c r="B28" s="21" t="s">
        <v>20</v>
      </c>
      <c r="C28" s="31"/>
      <c r="D28" s="31"/>
      <c r="E28" s="31"/>
      <c r="F28" s="44">
        <f aca="true" t="shared" si="3" ref="F28:G30">F29</f>
        <v>3320500</v>
      </c>
      <c r="G28" s="44">
        <f t="shared" si="3"/>
        <v>0</v>
      </c>
    </row>
    <row r="29" spans="1:7" ht="31.5">
      <c r="A29" s="20" t="s">
        <v>252</v>
      </c>
      <c r="B29" s="21" t="s">
        <v>20</v>
      </c>
      <c r="C29" s="31" t="s">
        <v>253</v>
      </c>
      <c r="D29" s="31" t="s">
        <v>244</v>
      </c>
      <c r="E29" s="31"/>
      <c r="F29" s="44">
        <f t="shared" si="3"/>
        <v>3320500</v>
      </c>
      <c r="G29" s="44">
        <f t="shared" si="3"/>
        <v>0</v>
      </c>
    </row>
    <row r="30" spans="1:7" ht="15.75">
      <c r="A30" s="20" t="s">
        <v>254</v>
      </c>
      <c r="B30" s="21" t="s">
        <v>20</v>
      </c>
      <c r="C30" s="31" t="s">
        <v>253</v>
      </c>
      <c r="D30" s="31" t="s">
        <v>255</v>
      </c>
      <c r="E30" s="31"/>
      <c r="F30" s="44">
        <f t="shared" si="3"/>
        <v>3320500</v>
      </c>
      <c r="G30" s="44">
        <f t="shared" si="3"/>
        <v>0</v>
      </c>
    </row>
    <row r="31" spans="1:7" ht="15.75">
      <c r="A31" s="22" t="s">
        <v>256</v>
      </c>
      <c r="B31" s="21" t="s">
        <v>20</v>
      </c>
      <c r="C31" s="31" t="s">
        <v>253</v>
      </c>
      <c r="D31" s="31" t="s">
        <v>255</v>
      </c>
      <c r="E31" s="31" t="s">
        <v>257</v>
      </c>
      <c r="F31" s="44">
        <f>2000000+2000000-679500</f>
        <v>3320500</v>
      </c>
      <c r="G31" s="44">
        <v>0</v>
      </c>
    </row>
    <row r="32" spans="1:7" ht="31.5">
      <c r="A32" s="22" t="s">
        <v>162</v>
      </c>
      <c r="B32" s="21" t="s">
        <v>279</v>
      </c>
      <c r="C32" s="31"/>
      <c r="D32" s="31"/>
      <c r="E32" s="31"/>
      <c r="F32" s="44">
        <f>F33</f>
        <v>1867000</v>
      </c>
      <c r="G32" s="44">
        <f>G33</f>
        <v>0</v>
      </c>
    </row>
    <row r="33" spans="1:7" ht="31.5">
      <c r="A33" s="20" t="s">
        <v>252</v>
      </c>
      <c r="B33" s="21" t="s">
        <v>279</v>
      </c>
      <c r="C33" s="31" t="s">
        <v>253</v>
      </c>
      <c r="D33" s="31"/>
      <c r="E33" s="31"/>
      <c r="F33" s="44">
        <f>F34</f>
        <v>1867000</v>
      </c>
      <c r="G33" s="44">
        <f>G34</f>
        <v>0</v>
      </c>
    </row>
    <row r="34" spans="1:7" ht="15.75">
      <c r="A34" s="20" t="s">
        <v>254</v>
      </c>
      <c r="B34" s="21" t="s">
        <v>279</v>
      </c>
      <c r="C34" s="31" t="s">
        <v>253</v>
      </c>
      <c r="D34" s="31" t="s">
        <v>255</v>
      </c>
      <c r="E34" s="31"/>
      <c r="F34" s="44">
        <f>F35+F36</f>
        <v>1867000</v>
      </c>
      <c r="G34" s="44">
        <f>G35+G36</f>
        <v>0</v>
      </c>
    </row>
    <row r="35" spans="1:7" ht="15.75">
      <c r="A35" s="20" t="s">
        <v>0</v>
      </c>
      <c r="B35" s="21" t="s">
        <v>279</v>
      </c>
      <c r="C35" s="31" t="s">
        <v>253</v>
      </c>
      <c r="D35" s="31" t="s">
        <v>255</v>
      </c>
      <c r="E35" s="31" t="s">
        <v>258</v>
      </c>
      <c r="F35" s="44">
        <f>1027000+140000</f>
        <v>1167000</v>
      </c>
      <c r="G35" s="44">
        <v>0</v>
      </c>
    </row>
    <row r="36" spans="1:7" s="74" customFormat="1" ht="15.75">
      <c r="A36" s="22" t="s">
        <v>256</v>
      </c>
      <c r="B36" s="23" t="s">
        <v>279</v>
      </c>
      <c r="C36" s="31" t="s">
        <v>253</v>
      </c>
      <c r="D36" s="31" t="s">
        <v>255</v>
      </c>
      <c r="E36" s="32" t="s">
        <v>257</v>
      </c>
      <c r="F36" s="44">
        <f>900000-200000</f>
        <v>700000</v>
      </c>
      <c r="G36" s="44">
        <v>0</v>
      </c>
    </row>
    <row r="37" spans="1:7" ht="78.75">
      <c r="A37" s="20" t="s">
        <v>44</v>
      </c>
      <c r="B37" s="21" t="s">
        <v>21</v>
      </c>
      <c r="C37" s="31"/>
      <c r="D37" s="31"/>
      <c r="E37" s="31"/>
      <c r="F37" s="44">
        <f>F38</f>
        <v>3612400</v>
      </c>
      <c r="G37" s="44">
        <f>G38</f>
        <v>3612400</v>
      </c>
    </row>
    <row r="38" spans="1:7" ht="31.5">
      <c r="A38" s="20" t="s">
        <v>252</v>
      </c>
      <c r="B38" s="21" t="s">
        <v>21</v>
      </c>
      <c r="C38" s="31" t="s">
        <v>253</v>
      </c>
      <c r="D38" s="31" t="s">
        <v>244</v>
      </c>
      <c r="E38" s="31" t="s">
        <v>244</v>
      </c>
      <c r="F38" s="44">
        <f>F39</f>
        <v>3612400</v>
      </c>
      <c r="G38" s="44">
        <f>G39</f>
        <v>3612400</v>
      </c>
    </row>
    <row r="39" spans="1:7" ht="15.75">
      <c r="A39" s="20" t="s">
        <v>254</v>
      </c>
      <c r="B39" s="21" t="s">
        <v>21</v>
      </c>
      <c r="C39" s="31" t="s">
        <v>253</v>
      </c>
      <c r="D39" s="31" t="s">
        <v>255</v>
      </c>
      <c r="E39" s="31" t="s">
        <v>244</v>
      </c>
      <c r="F39" s="44">
        <f>F40+F41</f>
        <v>3612400</v>
      </c>
      <c r="G39" s="44">
        <f>G40+G41</f>
        <v>3612400</v>
      </c>
    </row>
    <row r="40" spans="1:7" ht="15.75">
      <c r="A40" s="20" t="s">
        <v>2</v>
      </c>
      <c r="B40" s="21" t="s">
        <v>21</v>
      </c>
      <c r="C40" s="31" t="s">
        <v>253</v>
      </c>
      <c r="D40" s="31" t="s">
        <v>255</v>
      </c>
      <c r="E40" s="31" t="s">
        <v>269</v>
      </c>
      <c r="F40" s="44">
        <v>1934000</v>
      </c>
      <c r="G40" s="44">
        <v>1934000</v>
      </c>
    </row>
    <row r="41" spans="1:7" ht="15.75">
      <c r="A41" s="20" t="s">
        <v>0</v>
      </c>
      <c r="B41" s="21" t="s">
        <v>21</v>
      </c>
      <c r="C41" s="31" t="s">
        <v>253</v>
      </c>
      <c r="D41" s="31" t="s">
        <v>255</v>
      </c>
      <c r="E41" s="31" t="s">
        <v>258</v>
      </c>
      <c r="F41" s="44">
        <v>1678400</v>
      </c>
      <c r="G41" s="44">
        <v>1678400</v>
      </c>
    </row>
    <row r="42" spans="1:7" ht="78.75">
      <c r="A42" s="20" t="s">
        <v>6</v>
      </c>
      <c r="B42" s="21" t="s">
        <v>22</v>
      </c>
      <c r="C42" s="31"/>
      <c r="D42" s="31"/>
      <c r="E42" s="31"/>
      <c r="F42" s="44">
        <f aca="true" t="shared" si="4" ref="F42:G44">F43</f>
        <v>136200</v>
      </c>
      <c r="G42" s="44">
        <f t="shared" si="4"/>
        <v>136200</v>
      </c>
    </row>
    <row r="43" spans="1:7" ht="31.5">
      <c r="A43" s="20" t="s">
        <v>252</v>
      </c>
      <c r="B43" s="21" t="s">
        <v>22</v>
      </c>
      <c r="C43" s="31" t="s">
        <v>253</v>
      </c>
      <c r="D43" s="31" t="s">
        <v>244</v>
      </c>
      <c r="E43" s="31"/>
      <c r="F43" s="44">
        <f t="shared" si="4"/>
        <v>136200</v>
      </c>
      <c r="G43" s="44">
        <f t="shared" si="4"/>
        <v>136200</v>
      </c>
    </row>
    <row r="44" spans="1:7" ht="15.75">
      <c r="A44" s="20" t="s">
        <v>254</v>
      </c>
      <c r="B44" s="21" t="s">
        <v>22</v>
      </c>
      <c r="C44" s="31" t="s">
        <v>253</v>
      </c>
      <c r="D44" s="31" t="s">
        <v>255</v>
      </c>
      <c r="E44" s="31"/>
      <c r="F44" s="44">
        <f t="shared" si="4"/>
        <v>136200</v>
      </c>
      <c r="G44" s="44">
        <f t="shared" si="4"/>
        <v>136200</v>
      </c>
    </row>
    <row r="45" spans="1:7" ht="15.75">
      <c r="A45" s="20" t="s">
        <v>0</v>
      </c>
      <c r="B45" s="21" t="s">
        <v>22</v>
      </c>
      <c r="C45" s="31" t="s">
        <v>253</v>
      </c>
      <c r="D45" s="31" t="s">
        <v>255</v>
      </c>
      <c r="E45" s="31" t="s">
        <v>258</v>
      </c>
      <c r="F45" s="44">
        <f>136600-400</f>
        <v>136200</v>
      </c>
      <c r="G45" s="44">
        <f>F45</f>
        <v>136200</v>
      </c>
    </row>
    <row r="46" spans="1:7" ht="47.25">
      <c r="A46" s="20" t="s">
        <v>4</v>
      </c>
      <c r="B46" s="21" t="s">
        <v>23</v>
      </c>
      <c r="C46" s="31"/>
      <c r="D46" s="31"/>
      <c r="E46" s="31"/>
      <c r="F46" s="44">
        <f aca="true" t="shared" si="5" ref="F46:G48">F47</f>
        <v>56771100</v>
      </c>
      <c r="G46" s="44">
        <f t="shared" si="5"/>
        <v>56771100</v>
      </c>
    </row>
    <row r="47" spans="1:7" ht="31.5">
      <c r="A47" s="20" t="s">
        <v>252</v>
      </c>
      <c r="B47" s="21" t="s">
        <v>23</v>
      </c>
      <c r="C47" s="31" t="s">
        <v>253</v>
      </c>
      <c r="D47" s="31" t="s">
        <v>244</v>
      </c>
      <c r="E47" s="31"/>
      <c r="F47" s="44">
        <f t="shared" si="5"/>
        <v>56771100</v>
      </c>
      <c r="G47" s="44">
        <f t="shared" si="5"/>
        <v>56771100</v>
      </c>
    </row>
    <row r="48" spans="1:7" ht="15.75">
      <c r="A48" s="20" t="s">
        <v>254</v>
      </c>
      <c r="B48" s="21" t="s">
        <v>23</v>
      </c>
      <c r="C48" s="31" t="s">
        <v>253</v>
      </c>
      <c r="D48" s="31" t="s">
        <v>255</v>
      </c>
      <c r="E48" s="31"/>
      <c r="F48" s="44">
        <f t="shared" si="5"/>
        <v>56771100</v>
      </c>
      <c r="G48" s="44">
        <f t="shared" si="5"/>
        <v>56771100</v>
      </c>
    </row>
    <row r="49" spans="1:7" ht="15.75">
      <c r="A49" s="20" t="s">
        <v>0</v>
      </c>
      <c r="B49" s="21" t="s">
        <v>23</v>
      </c>
      <c r="C49" s="31" t="s">
        <v>253</v>
      </c>
      <c r="D49" s="31" t="s">
        <v>255</v>
      </c>
      <c r="E49" s="31" t="s">
        <v>258</v>
      </c>
      <c r="F49" s="44">
        <f>60023400-3252300</f>
        <v>56771100</v>
      </c>
      <c r="G49" s="44">
        <f>F49</f>
        <v>56771100</v>
      </c>
    </row>
    <row r="50" spans="1:7" ht="31.5">
      <c r="A50" s="20" t="s">
        <v>7</v>
      </c>
      <c r="B50" s="21" t="s">
        <v>24</v>
      </c>
      <c r="C50" s="31"/>
      <c r="D50" s="31"/>
      <c r="E50" s="31"/>
      <c r="F50" s="44">
        <f aca="true" t="shared" si="6" ref="F50:G52">F51</f>
        <v>1258900</v>
      </c>
      <c r="G50" s="44">
        <f t="shared" si="6"/>
        <v>1258900</v>
      </c>
    </row>
    <row r="51" spans="1:7" ht="31.5">
      <c r="A51" s="20" t="s">
        <v>252</v>
      </c>
      <c r="B51" s="21" t="s">
        <v>24</v>
      </c>
      <c r="C51" s="31" t="s">
        <v>253</v>
      </c>
      <c r="D51" s="31" t="s">
        <v>244</v>
      </c>
      <c r="E51" s="31"/>
      <c r="F51" s="44">
        <f t="shared" si="6"/>
        <v>1258900</v>
      </c>
      <c r="G51" s="44">
        <f t="shared" si="6"/>
        <v>1258900</v>
      </c>
    </row>
    <row r="52" spans="1:7" ht="15.75">
      <c r="A52" s="20" t="s">
        <v>254</v>
      </c>
      <c r="B52" s="21" t="s">
        <v>24</v>
      </c>
      <c r="C52" s="31" t="s">
        <v>253</v>
      </c>
      <c r="D52" s="31" t="s">
        <v>255</v>
      </c>
      <c r="E52" s="31"/>
      <c r="F52" s="44">
        <f t="shared" si="6"/>
        <v>1258900</v>
      </c>
      <c r="G52" s="44">
        <f t="shared" si="6"/>
        <v>1258900</v>
      </c>
    </row>
    <row r="53" spans="1:7" ht="15.75">
      <c r="A53" s="20" t="s">
        <v>0</v>
      </c>
      <c r="B53" s="21" t="s">
        <v>24</v>
      </c>
      <c r="C53" s="31" t="s">
        <v>253</v>
      </c>
      <c r="D53" s="31" t="s">
        <v>255</v>
      </c>
      <c r="E53" s="31" t="s">
        <v>258</v>
      </c>
      <c r="F53" s="44">
        <v>1258900</v>
      </c>
      <c r="G53" s="44">
        <v>1258900</v>
      </c>
    </row>
    <row r="54" spans="1:7" ht="114" customHeight="1">
      <c r="A54" s="20" t="s">
        <v>338</v>
      </c>
      <c r="B54" s="21" t="s">
        <v>25</v>
      </c>
      <c r="C54" s="31"/>
      <c r="D54" s="31"/>
      <c r="E54" s="31"/>
      <c r="F54" s="44">
        <f aca="true" t="shared" si="7" ref="F54:G56">F55</f>
        <v>44500</v>
      </c>
      <c r="G54" s="44">
        <f t="shared" si="7"/>
        <v>44500</v>
      </c>
    </row>
    <row r="55" spans="1:7" ht="31.5">
      <c r="A55" s="20" t="s">
        <v>252</v>
      </c>
      <c r="B55" s="21" t="s">
        <v>25</v>
      </c>
      <c r="C55" s="31" t="s">
        <v>253</v>
      </c>
      <c r="D55" s="31"/>
      <c r="E55" s="31"/>
      <c r="F55" s="44">
        <f t="shared" si="7"/>
        <v>44500</v>
      </c>
      <c r="G55" s="44">
        <f t="shared" si="7"/>
        <v>44500</v>
      </c>
    </row>
    <row r="56" spans="1:7" ht="15.75">
      <c r="A56" s="20" t="s">
        <v>265</v>
      </c>
      <c r="B56" s="21" t="s">
        <v>25</v>
      </c>
      <c r="C56" s="31" t="s">
        <v>253</v>
      </c>
      <c r="D56" s="31" t="s">
        <v>266</v>
      </c>
      <c r="E56" s="31"/>
      <c r="F56" s="44">
        <f t="shared" si="7"/>
        <v>44500</v>
      </c>
      <c r="G56" s="44">
        <f t="shared" si="7"/>
        <v>44500</v>
      </c>
    </row>
    <row r="57" spans="1:7" ht="15.75">
      <c r="A57" s="20" t="s">
        <v>1</v>
      </c>
      <c r="B57" s="21" t="s">
        <v>25</v>
      </c>
      <c r="C57" s="31" t="s">
        <v>253</v>
      </c>
      <c r="D57" s="31" t="s">
        <v>266</v>
      </c>
      <c r="E57" s="31" t="s">
        <v>270</v>
      </c>
      <c r="F57" s="44">
        <f>59700-15200</f>
        <v>44500</v>
      </c>
      <c r="G57" s="44">
        <f>F57</f>
        <v>44500</v>
      </c>
    </row>
    <row r="58" spans="1:7" ht="66" customHeight="1">
      <c r="A58" s="20" t="s">
        <v>339</v>
      </c>
      <c r="B58" s="21" t="s">
        <v>26</v>
      </c>
      <c r="C58" s="31"/>
      <c r="D58" s="31"/>
      <c r="E58" s="31"/>
      <c r="F58" s="44">
        <f aca="true" t="shared" si="8" ref="F58:G60">F59</f>
        <v>1780100</v>
      </c>
      <c r="G58" s="44">
        <f t="shared" si="8"/>
        <v>1780100</v>
      </c>
    </row>
    <row r="59" spans="1:7" ht="31.5">
      <c r="A59" s="20" t="s">
        <v>252</v>
      </c>
      <c r="B59" s="21" t="s">
        <v>26</v>
      </c>
      <c r="C59" s="31" t="s">
        <v>253</v>
      </c>
      <c r="D59" s="31"/>
      <c r="E59" s="31"/>
      <c r="F59" s="44">
        <f t="shared" si="8"/>
        <v>1780100</v>
      </c>
      <c r="G59" s="44">
        <f t="shared" si="8"/>
        <v>1780100</v>
      </c>
    </row>
    <row r="60" spans="1:7" ht="15.75">
      <c r="A60" s="20" t="s">
        <v>265</v>
      </c>
      <c r="B60" s="21" t="s">
        <v>26</v>
      </c>
      <c r="C60" s="31" t="s">
        <v>253</v>
      </c>
      <c r="D60" s="31" t="s">
        <v>266</v>
      </c>
      <c r="E60" s="31"/>
      <c r="F60" s="44">
        <f t="shared" si="8"/>
        <v>1780100</v>
      </c>
      <c r="G60" s="44">
        <f t="shared" si="8"/>
        <v>1780100</v>
      </c>
    </row>
    <row r="61" spans="1:7" ht="15.75">
      <c r="A61" s="20" t="s">
        <v>1</v>
      </c>
      <c r="B61" s="21" t="s">
        <v>26</v>
      </c>
      <c r="C61" s="31" t="s">
        <v>253</v>
      </c>
      <c r="D61" s="31" t="s">
        <v>266</v>
      </c>
      <c r="E61" s="31" t="s">
        <v>270</v>
      </c>
      <c r="F61" s="44">
        <f>2386700-606600</f>
        <v>1780100</v>
      </c>
      <c r="G61" s="44">
        <f>F61</f>
        <v>1780100</v>
      </c>
    </row>
    <row r="62" spans="1:7" ht="63">
      <c r="A62" s="20" t="s">
        <v>5</v>
      </c>
      <c r="B62" s="21" t="s">
        <v>27</v>
      </c>
      <c r="C62" s="31"/>
      <c r="D62" s="31"/>
      <c r="E62" s="31"/>
      <c r="F62" s="44">
        <f aca="true" t="shared" si="9" ref="F62:G64">F63</f>
        <v>45016000</v>
      </c>
      <c r="G62" s="44">
        <f t="shared" si="9"/>
        <v>45016000</v>
      </c>
    </row>
    <row r="63" spans="1:7" ht="31.5">
      <c r="A63" s="20" t="s">
        <v>252</v>
      </c>
      <c r="B63" s="21" t="s">
        <v>27</v>
      </c>
      <c r="C63" s="31" t="s">
        <v>253</v>
      </c>
      <c r="D63" s="31" t="s">
        <v>244</v>
      </c>
      <c r="E63" s="31"/>
      <c r="F63" s="44">
        <f t="shared" si="9"/>
        <v>45016000</v>
      </c>
      <c r="G63" s="44">
        <f t="shared" si="9"/>
        <v>45016000</v>
      </c>
    </row>
    <row r="64" spans="1:7" ht="15.75">
      <c r="A64" s="20" t="s">
        <v>254</v>
      </c>
      <c r="B64" s="21" t="s">
        <v>27</v>
      </c>
      <c r="C64" s="31" t="s">
        <v>253</v>
      </c>
      <c r="D64" s="31" t="s">
        <v>255</v>
      </c>
      <c r="E64" s="31"/>
      <c r="F64" s="44">
        <f t="shared" si="9"/>
        <v>45016000</v>
      </c>
      <c r="G64" s="44">
        <f t="shared" si="9"/>
        <v>45016000</v>
      </c>
    </row>
    <row r="65" spans="1:7" ht="15.75">
      <c r="A65" s="20" t="s">
        <v>2</v>
      </c>
      <c r="B65" s="21" t="s">
        <v>27</v>
      </c>
      <c r="C65" s="31" t="s">
        <v>253</v>
      </c>
      <c r="D65" s="31" t="s">
        <v>255</v>
      </c>
      <c r="E65" s="31" t="s">
        <v>269</v>
      </c>
      <c r="F65" s="44">
        <f>46460700-594700-850000</f>
        <v>45016000</v>
      </c>
      <c r="G65" s="44">
        <f>F65</f>
        <v>45016000</v>
      </c>
    </row>
    <row r="66" spans="1:7" s="11" customFormat="1" ht="15.75">
      <c r="A66" s="19" t="s">
        <v>29</v>
      </c>
      <c r="B66" s="18" t="s">
        <v>28</v>
      </c>
      <c r="C66" s="30"/>
      <c r="D66" s="30"/>
      <c r="E66" s="30"/>
      <c r="F66" s="43">
        <f>F67</f>
        <v>120000</v>
      </c>
      <c r="G66" s="43">
        <f>G67</f>
        <v>0</v>
      </c>
    </row>
    <row r="67" spans="1:7" ht="31.5">
      <c r="A67" s="20" t="s">
        <v>16</v>
      </c>
      <c r="B67" s="21" t="s">
        <v>33</v>
      </c>
      <c r="C67" s="31"/>
      <c r="D67" s="31"/>
      <c r="E67" s="31"/>
      <c r="F67" s="44">
        <f>F68</f>
        <v>120000</v>
      </c>
      <c r="G67" s="44">
        <v>0</v>
      </c>
    </row>
    <row r="68" spans="1:7" ht="31.5">
      <c r="A68" s="20" t="s">
        <v>252</v>
      </c>
      <c r="B68" s="21" t="s">
        <v>33</v>
      </c>
      <c r="C68" s="31" t="s">
        <v>253</v>
      </c>
      <c r="D68" s="31"/>
      <c r="E68" s="31"/>
      <c r="F68" s="44">
        <f>F69</f>
        <v>120000</v>
      </c>
      <c r="G68" s="44">
        <v>0</v>
      </c>
    </row>
    <row r="69" spans="1:7" ht="15.75">
      <c r="A69" s="20" t="s">
        <v>254</v>
      </c>
      <c r="B69" s="21" t="s">
        <v>33</v>
      </c>
      <c r="C69" s="31" t="s">
        <v>253</v>
      </c>
      <c r="D69" s="31" t="s">
        <v>255</v>
      </c>
      <c r="E69" s="31"/>
      <c r="F69" s="44">
        <f>F70</f>
        <v>120000</v>
      </c>
      <c r="G69" s="44">
        <v>0</v>
      </c>
    </row>
    <row r="70" spans="1:7" ht="15.75">
      <c r="A70" s="20" t="s">
        <v>268</v>
      </c>
      <c r="B70" s="21" t="s">
        <v>33</v>
      </c>
      <c r="C70" s="31" t="s">
        <v>253</v>
      </c>
      <c r="D70" s="31" t="s">
        <v>255</v>
      </c>
      <c r="E70" s="31" t="s">
        <v>255</v>
      </c>
      <c r="F70" s="44">
        <v>120000</v>
      </c>
      <c r="G70" s="44">
        <v>0</v>
      </c>
    </row>
    <row r="71" spans="1:7" s="11" customFormat="1" ht="47.25">
      <c r="A71" s="19" t="s">
        <v>30</v>
      </c>
      <c r="B71" s="18" t="s">
        <v>31</v>
      </c>
      <c r="C71" s="30"/>
      <c r="D71" s="30"/>
      <c r="E71" s="30"/>
      <c r="F71" s="43">
        <f>F72</f>
        <v>67000</v>
      </c>
      <c r="G71" s="43">
        <f>G72</f>
        <v>0</v>
      </c>
    </row>
    <row r="72" spans="1:7" ht="31.5">
      <c r="A72" s="20" t="s">
        <v>16</v>
      </c>
      <c r="B72" s="21" t="s">
        <v>32</v>
      </c>
      <c r="C72" s="31"/>
      <c r="D72" s="31"/>
      <c r="E72" s="31"/>
      <c r="F72" s="44">
        <f>F73+F76</f>
        <v>67000</v>
      </c>
      <c r="G72" s="44">
        <v>0</v>
      </c>
    </row>
    <row r="73" spans="1:7" ht="31.5">
      <c r="A73" s="20" t="s">
        <v>261</v>
      </c>
      <c r="B73" s="21" t="s">
        <v>32</v>
      </c>
      <c r="C73" s="31" t="s">
        <v>262</v>
      </c>
      <c r="D73" s="31"/>
      <c r="E73" s="31"/>
      <c r="F73" s="44">
        <f>F74</f>
        <v>7000</v>
      </c>
      <c r="G73" s="44">
        <f>G74</f>
        <v>0</v>
      </c>
    </row>
    <row r="74" spans="1:7" ht="15.75">
      <c r="A74" s="20" t="s">
        <v>254</v>
      </c>
      <c r="B74" s="21" t="s">
        <v>32</v>
      </c>
      <c r="C74" s="31" t="s">
        <v>262</v>
      </c>
      <c r="D74" s="31" t="s">
        <v>255</v>
      </c>
      <c r="E74" s="31"/>
      <c r="F74" s="44">
        <f>F75</f>
        <v>7000</v>
      </c>
      <c r="G74" s="44">
        <f>G75</f>
        <v>0</v>
      </c>
    </row>
    <row r="75" spans="1:7" ht="15.75">
      <c r="A75" s="20" t="s">
        <v>256</v>
      </c>
      <c r="B75" s="21" t="s">
        <v>32</v>
      </c>
      <c r="C75" s="31" t="s">
        <v>262</v>
      </c>
      <c r="D75" s="31" t="s">
        <v>255</v>
      </c>
      <c r="E75" s="31" t="s">
        <v>257</v>
      </c>
      <c r="F75" s="44">
        <v>7000</v>
      </c>
      <c r="G75" s="44">
        <v>0</v>
      </c>
    </row>
    <row r="76" spans="1:7" ht="31.5">
      <c r="A76" s="20" t="s">
        <v>252</v>
      </c>
      <c r="B76" s="21" t="s">
        <v>32</v>
      </c>
      <c r="C76" s="31" t="s">
        <v>253</v>
      </c>
      <c r="D76" s="31" t="s">
        <v>244</v>
      </c>
      <c r="E76" s="31"/>
      <c r="F76" s="44">
        <f>F77</f>
        <v>60000</v>
      </c>
      <c r="G76" s="44">
        <f>G77</f>
        <v>0</v>
      </c>
    </row>
    <row r="77" spans="1:7" ht="15.75">
      <c r="A77" s="20" t="s">
        <v>254</v>
      </c>
      <c r="B77" s="21" t="s">
        <v>32</v>
      </c>
      <c r="C77" s="31" t="s">
        <v>253</v>
      </c>
      <c r="D77" s="31" t="s">
        <v>255</v>
      </c>
      <c r="E77" s="31"/>
      <c r="F77" s="44">
        <f>F78</f>
        <v>60000</v>
      </c>
      <c r="G77" s="44">
        <f>G78</f>
        <v>0</v>
      </c>
    </row>
    <row r="78" spans="1:7" ht="15.75">
      <c r="A78" s="20" t="s">
        <v>256</v>
      </c>
      <c r="B78" s="21" t="s">
        <v>32</v>
      </c>
      <c r="C78" s="31" t="s">
        <v>253</v>
      </c>
      <c r="D78" s="31" t="s">
        <v>255</v>
      </c>
      <c r="E78" s="31" t="s">
        <v>257</v>
      </c>
      <c r="F78" s="44">
        <v>60000</v>
      </c>
      <c r="G78" s="44">
        <v>0</v>
      </c>
    </row>
    <row r="79" spans="1:7" s="11" customFormat="1" ht="31.5">
      <c r="A79" s="19" t="s">
        <v>131</v>
      </c>
      <c r="B79" s="18" t="s">
        <v>34</v>
      </c>
      <c r="C79" s="30"/>
      <c r="D79" s="30"/>
      <c r="E79" s="30"/>
      <c r="F79" s="43">
        <f>F80+F87</f>
        <v>706800</v>
      </c>
      <c r="G79" s="43">
        <f>G80+G87</f>
        <v>248600</v>
      </c>
    </row>
    <row r="80" spans="1:7" ht="31.5">
      <c r="A80" s="20" t="s">
        <v>36</v>
      </c>
      <c r="B80" s="21" t="s">
        <v>35</v>
      </c>
      <c r="C80" s="31"/>
      <c r="D80" s="31"/>
      <c r="E80" s="31"/>
      <c r="F80" s="44">
        <f>F81+F84</f>
        <v>458200</v>
      </c>
      <c r="G80" s="44">
        <v>0</v>
      </c>
    </row>
    <row r="81" spans="1:7" ht="31.5">
      <c r="A81" s="20" t="s">
        <v>261</v>
      </c>
      <c r="B81" s="21" t="s">
        <v>35</v>
      </c>
      <c r="C81" s="31" t="s">
        <v>262</v>
      </c>
      <c r="D81" s="31"/>
      <c r="E81" s="31"/>
      <c r="F81" s="44">
        <f>F82</f>
        <v>338200</v>
      </c>
      <c r="G81" s="44">
        <v>0</v>
      </c>
    </row>
    <row r="82" spans="1:7" ht="15.75">
      <c r="A82" s="20" t="s">
        <v>254</v>
      </c>
      <c r="B82" s="21" t="s">
        <v>35</v>
      </c>
      <c r="C82" s="31" t="s">
        <v>262</v>
      </c>
      <c r="D82" s="31" t="s">
        <v>255</v>
      </c>
      <c r="E82" s="31"/>
      <c r="F82" s="44">
        <f>F83</f>
        <v>338200</v>
      </c>
      <c r="G82" s="44">
        <f>G83</f>
        <v>0</v>
      </c>
    </row>
    <row r="83" spans="1:7" ht="15.75">
      <c r="A83" s="20" t="s">
        <v>268</v>
      </c>
      <c r="B83" s="21" t="s">
        <v>35</v>
      </c>
      <c r="C83" s="31" t="s">
        <v>262</v>
      </c>
      <c r="D83" s="31" t="s">
        <v>255</v>
      </c>
      <c r="E83" s="31" t="s">
        <v>255</v>
      </c>
      <c r="F83" s="44">
        <v>338200</v>
      </c>
      <c r="G83" s="44">
        <v>0</v>
      </c>
    </row>
    <row r="84" spans="1:7" ht="31.5">
      <c r="A84" s="20" t="s">
        <v>252</v>
      </c>
      <c r="B84" s="21" t="s">
        <v>35</v>
      </c>
      <c r="C84" s="31" t="s">
        <v>253</v>
      </c>
      <c r="D84" s="31" t="s">
        <v>244</v>
      </c>
      <c r="E84" s="31"/>
      <c r="F84" s="44">
        <f>F85</f>
        <v>120000</v>
      </c>
      <c r="G84" s="44">
        <f>G85</f>
        <v>0</v>
      </c>
    </row>
    <row r="85" spans="1:7" ht="15.75">
      <c r="A85" s="20" t="s">
        <v>254</v>
      </c>
      <c r="B85" s="21" t="s">
        <v>35</v>
      </c>
      <c r="C85" s="31" t="s">
        <v>253</v>
      </c>
      <c r="D85" s="31" t="s">
        <v>255</v>
      </c>
      <c r="E85" s="31"/>
      <c r="F85" s="44">
        <f>F86</f>
        <v>120000</v>
      </c>
      <c r="G85" s="44">
        <f>G86</f>
        <v>0</v>
      </c>
    </row>
    <row r="86" spans="1:7" ht="15.75">
      <c r="A86" s="20" t="s">
        <v>268</v>
      </c>
      <c r="B86" s="21" t="s">
        <v>35</v>
      </c>
      <c r="C86" s="31" t="s">
        <v>253</v>
      </c>
      <c r="D86" s="31" t="s">
        <v>255</v>
      </c>
      <c r="E86" s="31" t="s">
        <v>255</v>
      </c>
      <c r="F86" s="44">
        <v>120000</v>
      </c>
      <c r="G86" s="44">
        <v>0</v>
      </c>
    </row>
    <row r="87" spans="1:7" ht="63">
      <c r="A87" s="20" t="s">
        <v>3</v>
      </c>
      <c r="B87" s="21" t="s">
        <v>37</v>
      </c>
      <c r="C87" s="31"/>
      <c r="D87" s="31"/>
      <c r="E87" s="31"/>
      <c r="F87" s="44">
        <f aca="true" t="shared" si="10" ref="F87:G89">F88</f>
        <v>248600</v>
      </c>
      <c r="G87" s="44">
        <f t="shared" si="10"/>
        <v>248600</v>
      </c>
    </row>
    <row r="88" spans="1:7" ht="31.5">
      <c r="A88" s="20" t="s">
        <v>252</v>
      </c>
      <c r="B88" s="21" t="s">
        <v>37</v>
      </c>
      <c r="C88" s="31" t="s">
        <v>253</v>
      </c>
      <c r="D88" s="31" t="s">
        <v>244</v>
      </c>
      <c r="E88" s="31"/>
      <c r="F88" s="44">
        <f t="shared" si="10"/>
        <v>248600</v>
      </c>
      <c r="G88" s="44">
        <f t="shared" si="10"/>
        <v>248600</v>
      </c>
    </row>
    <row r="89" spans="1:7" ht="15.75">
      <c r="A89" s="20" t="s">
        <v>254</v>
      </c>
      <c r="B89" s="21" t="s">
        <v>37</v>
      </c>
      <c r="C89" s="31" t="s">
        <v>253</v>
      </c>
      <c r="D89" s="31" t="s">
        <v>255</v>
      </c>
      <c r="E89" s="31"/>
      <c r="F89" s="44">
        <f t="shared" si="10"/>
        <v>248600</v>
      </c>
      <c r="G89" s="44">
        <f t="shared" si="10"/>
        <v>248600</v>
      </c>
    </row>
    <row r="90" spans="1:7" ht="15.75">
      <c r="A90" s="20" t="s">
        <v>268</v>
      </c>
      <c r="B90" s="21" t="s">
        <v>37</v>
      </c>
      <c r="C90" s="31" t="s">
        <v>253</v>
      </c>
      <c r="D90" s="31" t="s">
        <v>255</v>
      </c>
      <c r="E90" s="31" t="s">
        <v>255</v>
      </c>
      <c r="F90" s="44">
        <v>248600</v>
      </c>
      <c r="G90" s="44">
        <v>248600</v>
      </c>
    </row>
    <row r="91" spans="1:11" s="11" customFormat="1" ht="78.75">
      <c r="A91" s="19" t="s">
        <v>295</v>
      </c>
      <c r="B91" s="18" t="s">
        <v>38</v>
      </c>
      <c r="C91" s="30"/>
      <c r="D91" s="30"/>
      <c r="E91" s="30"/>
      <c r="F91" s="43">
        <f>F92+F96+F104+F111+F100</f>
        <v>5877400</v>
      </c>
      <c r="G91" s="43">
        <f>G92+G96+G104+G111+G100</f>
        <v>889600</v>
      </c>
      <c r="H91" s="52"/>
      <c r="I91" s="52"/>
      <c r="J91" s="52"/>
      <c r="K91" s="52"/>
    </row>
    <row r="92" spans="1:11" s="13" customFormat="1" ht="31.5">
      <c r="A92" s="22" t="s">
        <v>127</v>
      </c>
      <c r="B92" s="21" t="s">
        <v>126</v>
      </c>
      <c r="C92" s="32"/>
      <c r="D92" s="32"/>
      <c r="E92" s="32"/>
      <c r="F92" s="44">
        <f>F93</f>
        <v>4960300</v>
      </c>
      <c r="G92" s="44">
        <v>0</v>
      </c>
      <c r="H92" s="49"/>
      <c r="I92" s="49"/>
      <c r="J92" s="49"/>
      <c r="K92" s="49"/>
    </row>
    <row r="93" spans="1:11" s="13" customFormat="1" ht="78.75">
      <c r="A93" s="22" t="s">
        <v>272</v>
      </c>
      <c r="B93" s="21" t="s">
        <v>126</v>
      </c>
      <c r="C93" s="31" t="s">
        <v>273</v>
      </c>
      <c r="D93" s="32"/>
      <c r="E93" s="32"/>
      <c r="F93" s="44">
        <f>F94</f>
        <v>4960300</v>
      </c>
      <c r="G93" s="44">
        <f>G94</f>
        <v>0</v>
      </c>
      <c r="H93" s="49"/>
      <c r="I93" s="49"/>
      <c r="J93" s="49"/>
      <c r="K93" s="49"/>
    </row>
    <row r="94" spans="1:11" s="13" customFormat="1" ht="15.75">
      <c r="A94" s="20" t="s">
        <v>53</v>
      </c>
      <c r="B94" s="21" t="s">
        <v>126</v>
      </c>
      <c r="C94" s="31" t="s">
        <v>273</v>
      </c>
      <c r="D94" s="32" t="s">
        <v>269</v>
      </c>
      <c r="E94" s="32"/>
      <c r="F94" s="44">
        <f>F95</f>
        <v>4960300</v>
      </c>
      <c r="G94" s="44">
        <f>G95</f>
        <v>0</v>
      </c>
      <c r="H94" s="49"/>
      <c r="I94" s="49"/>
      <c r="J94" s="49"/>
      <c r="K94" s="49"/>
    </row>
    <row r="95" spans="1:11" s="13" customFormat="1" ht="63">
      <c r="A95" s="22" t="s">
        <v>125</v>
      </c>
      <c r="B95" s="21" t="s">
        <v>126</v>
      </c>
      <c r="C95" s="31" t="s">
        <v>273</v>
      </c>
      <c r="D95" s="32" t="s">
        <v>269</v>
      </c>
      <c r="E95" s="32" t="s">
        <v>270</v>
      </c>
      <c r="F95" s="44">
        <f>5315100-25000-329800</f>
        <v>4960300</v>
      </c>
      <c r="G95" s="44">
        <v>0</v>
      </c>
      <c r="H95" s="49">
        <v>80731.71</v>
      </c>
      <c r="I95" s="49"/>
      <c r="J95" s="49"/>
      <c r="K95" s="49"/>
    </row>
    <row r="96" spans="1:7" s="13" customFormat="1" ht="31.5">
      <c r="A96" s="22" t="s">
        <v>90</v>
      </c>
      <c r="B96" s="21" t="s">
        <v>130</v>
      </c>
      <c r="C96" s="31"/>
      <c r="D96" s="32"/>
      <c r="E96" s="32"/>
      <c r="F96" s="44">
        <f>F97</f>
        <v>2500</v>
      </c>
      <c r="G96" s="44">
        <v>0</v>
      </c>
    </row>
    <row r="97" spans="1:7" s="13" customFormat="1" ht="31.5">
      <c r="A97" s="22" t="s">
        <v>261</v>
      </c>
      <c r="B97" s="21" t="s">
        <v>130</v>
      </c>
      <c r="C97" s="32" t="s">
        <v>262</v>
      </c>
      <c r="D97" s="32"/>
      <c r="E97" s="32"/>
      <c r="F97" s="44">
        <f>F98</f>
        <v>2500</v>
      </c>
      <c r="G97" s="44">
        <f>G98</f>
        <v>0</v>
      </c>
    </row>
    <row r="98" spans="1:7" s="13" customFormat="1" ht="15.75">
      <c r="A98" s="20" t="s">
        <v>53</v>
      </c>
      <c r="B98" s="21" t="s">
        <v>130</v>
      </c>
      <c r="C98" s="32" t="s">
        <v>262</v>
      </c>
      <c r="D98" s="32" t="s">
        <v>269</v>
      </c>
      <c r="E98" s="32"/>
      <c r="F98" s="44">
        <f>F99</f>
        <v>2500</v>
      </c>
      <c r="G98" s="44">
        <f>G99</f>
        <v>0</v>
      </c>
    </row>
    <row r="99" spans="1:7" s="13" customFormat="1" ht="63">
      <c r="A99" s="22" t="s">
        <v>125</v>
      </c>
      <c r="B99" s="21" t="s">
        <v>130</v>
      </c>
      <c r="C99" s="32" t="s">
        <v>262</v>
      </c>
      <c r="D99" s="32" t="s">
        <v>269</v>
      </c>
      <c r="E99" s="32" t="s">
        <v>270</v>
      </c>
      <c r="F99" s="44">
        <v>2500</v>
      </c>
      <c r="G99" s="44">
        <v>0</v>
      </c>
    </row>
    <row r="100" spans="1:7" s="13" customFormat="1" ht="63">
      <c r="A100" s="25" t="s">
        <v>328</v>
      </c>
      <c r="B100" s="21" t="s">
        <v>327</v>
      </c>
      <c r="C100" s="32"/>
      <c r="D100" s="32"/>
      <c r="E100" s="32"/>
      <c r="F100" s="44">
        <f aca="true" t="shared" si="11" ref="F100:G102">F101</f>
        <v>25000</v>
      </c>
      <c r="G100" s="44">
        <f t="shared" si="11"/>
        <v>0</v>
      </c>
    </row>
    <row r="101" spans="1:7" s="13" customFormat="1" ht="78.75">
      <c r="A101" s="25" t="s">
        <v>272</v>
      </c>
      <c r="B101" s="21" t="s">
        <v>327</v>
      </c>
      <c r="C101" s="32" t="s">
        <v>273</v>
      </c>
      <c r="D101" s="32"/>
      <c r="E101" s="32"/>
      <c r="F101" s="44">
        <f t="shared" si="11"/>
        <v>25000</v>
      </c>
      <c r="G101" s="44">
        <f t="shared" si="11"/>
        <v>0</v>
      </c>
    </row>
    <row r="102" spans="1:7" s="13" customFormat="1" ht="15.75">
      <c r="A102" s="20" t="s">
        <v>53</v>
      </c>
      <c r="B102" s="21" t="s">
        <v>327</v>
      </c>
      <c r="C102" s="32" t="s">
        <v>273</v>
      </c>
      <c r="D102" s="32" t="s">
        <v>269</v>
      </c>
      <c r="E102" s="32"/>
      <c r="F102" s="44">
        <f t="shared" si="11"/>
        <v>25000</v>
      </c>
      <c r="G102" s="44">
        <f t="shared" si="11"/>
        <v>0</v>
      </c>
    </row>
    <row r="103" spans="1:7" s="13" customFormat="1" ht="63">
      <c r="A103" s="22" t="s">
        <v>125</v>
      </c>
      <c r="B103" s="21" t="s">
        <v>327</v>
      </c>
      <c r="C103" s="32" t="s">
        <v>273</v>
      </c>
      <c r="D103" s="32" t="s">
        <v>269</v>
      </c>
      <c r="E103" s="32" t="s">
        <v>270</v>
      </c>
      <c r="F103" s="44">
        <v>25000</v>
      </c>
      <c r="G103" s="44">
        <v>0</v>
      </c>
    </row>
    <row r="104" spans="1:7" s="13" customFormat="1" ht="94.5">
      <c r="A104" s="22" t="s">
        <v>52</v>
      </c>
      <c r="B104" s="21" t="s">
        <v>128</v>
      </c>
      <c r="C104" s="32"/>
      <c r="D104" s="32"/>
      <c r="E104" s="32"/>
      <c r="F104" s="44">
        <f>F105+F108</f>
        <v>881000</v>
      </c>
      <c r="G104" s="44">
        <f>G105+G108</f>
        <v>881000</v>
      </c>
    </row>
    <row r="105" spans="1:7" s="13" customFormat="1" ht="78.75">
      <c r="A105" s="22" t="s">
        <v>272</v>
      </c>
      <c r="B105" s="21" t="s">
        <v>128</v>
      </c>
      <c r="C105" s="31" t="s">
        <v>273</v>
      </c>
      <c r="D105" s="32"/>
      <c r="E105" s="32"/>
      <c r="F105" s="44">
        <f>F106</f>
        <v>777500</v>
      </c>
      <c r="G105" s="44">
        <f>G106</f>
        <v>777500</v>
      </c>
    </row>
    <row r="106" spans="1:7" s="13" customFormat="1" ht="15.75">
      <c r="A106" s="20" t="s">
        <v>265</v>
      </c>
      <c r="B106" s="21" t="s">
        <v>128</v>
      </c>
      <c r="C106" s="31" t="s">
        <v>273</v>
      </c>
      <c r="D106" s="32" t="s">
        <v>266</v>
      </c>
      <c r="E106" s="32"/>
      <c r="F106" s="44">
        <f>F107</f>
        <v>777500</v>
      </c>
      <c r="G106" s="44">
        <f>G107</f>
        <v>777500</v>
      </c>
    </row>
    <row r="107" spans="1:7" s="13" customFormat="1" ht="15.75">
      <c r="A107" s="20" t="s">
        <v>1</v>
      </c>
      <c r="B107" s="21" t="s">
        <v>128</v>
      </c>
      <c r="C107" s="31" t="s">
        <v>273</v>
      </c>
      <c r="D107" s="32" t="s">
        <v>266</v>
      </c>
      <c r="E107" s="32" t="s">
        <v>270</v>
      </c>
      <c r="F107" s="44">
        <v>777500</v>
      </c>
      <c r="G107" s="44">
        <v>777500</v>
      </c>
    </row>
    <row r="108" spans="1:7" ht="31.5">
      <c r="A108" s="22" t="s">
        <v>261</v>
      </c>
      <c r="B108" s="21" t="s">
        <v>128</v>
      </c>
      <c r="C108" s="32" t="s">
        <v>262</v>
      </c>
      <c r="D108" s="32"/>
      <c r="E108" s="32"/>
      <c r="F108" s="44">
        <f>F109</f>
        <v>103500</v>
      </c>
      <c r="G108" s="44">
        <f>G109</f>
        <v>103500</v>
      </c>
    </row>
    <row r="109" spans="1:7" ht="15.75">
      <c r="A109" s="20" t="s">
        <v>265</v>
      </c>
      <c r="B109" s="21" t="s">
        <v>128</v>
      </c>
      <c r="C109" s="32" t="s">
        <v>262</v>
      </c>
      <c r="D109" s="32" t="s">
        <v>266</v>
      </c>
      <c r="E109" s="32"/>
      <c r="F109" s="44">
        <f>F110</f>
        <v>103500</v>
      </c>
      <c r="G109" s="44">
        <f>G110</f>
        <v>103500</v>
      </c>
    </row>
    <row r="110" spans="1:7" ht="15.75">
      <c r="A110" s="20" t="s">
        <v>1</v>
      </c>
      <c r="B110" s="21" t="s">
        <v>128</v>
      </c>
      <c r="C110" s="32" t="s">
        <v>262</v>
      </c>
      <c r="D110" s="32" t="s">
        <v>266</v>
      </c>
      <c r="E110" s="32" t="s">
        <v>270</v>
      </c>
      <c r="F110" s="44">
        <v>103500</v>
      </c>
      <c r="G110" s="44">
        <v>103500</v>
      </c>
    </row>
    <row r="111" spans="1:7" ht="110.25">
      <c r="A111" s="20" t="s">
        <v>47</v>
      </c>
      <c r="B111" s="21" t="s">
        <v>129</v>
      </c>
      <c r="C111" s="31"/>
      <c r="D111" s="31"/>
      <c r="E111" s="31"/>
      <c r="F111" s="44">
        <f aca="true" t="shared" si="12" ref="F111:G113">F112</f>
        <v>8600</v>
      </c>
      <c r="G111" s="44">
        <f t="shared" si="12"/>
        <v>8600</v>
      </c>
    </row>
    <row r="112" spans="1:7" ht="78.75">
      <c r="A112" s="22" t="s">
        <v>272</v>
      </c>
      <c r="B112" s="21" t="s">
        <v>129</v>
      </c>
      <c r="C112" s="31" t="s">
        <v>273</v>
      </c>
      <c r="D112" s="32"/>
      <c r="E112" s="32"/>
      <c r="F112" s="44">
        <f t="shared" si="12"/>
        <v>8600</v>
      </c>
      <c r="G112" s="44">
        <f t="shared" si="12"/>
        <v>8600</v>
      </c>
    </row>
    <row r="113" spans="1:7" ht="15.75">
      <c r="A113" s="20" t="s">
        <v>265</v>
      </c>
      <c r="B113" s="21" t="s">
        <v>129</v>
      </c>
      <c r="C113" s="31" t="s">
        <v>273</v>
      </c>
      <c r="D113" s="32" t="s">
        <v>266</v>
      </c>
      <c r="E113" s="32"/>
      <c r="F113" s="44">
        <f t="shared" si="12"/>
        <v>8600</v>
      </c>
      <c r="G113" s="44">
        <f t="shared" si="12"/>
        <v>8600</v>
      </c>
    </row>
    <row r="114" spans="1:7" ht="15.75">
      <c r="A114" s="20" t="s">
        <v>1</v>
      </c>
      <c r="B114" s="21" t="s">
        <v>129</v>
      </c>
      <c r="C114" s="31" t="s">
        <v>273</v>
      </c>
      <c r="D114" s="32" t="s">
        <v>266</v>
      </c>
      <c r="E114" s="32" t="s">
        <v>270</v>
      </c>
      <c r="F114" s="44">
        <v>8600</v>
      </c>
      <c r="G114" s="44">
        <v>8600</v>
      </c>
    </row>
    <row r="115" spans="1:7" s="14" customFormat="1" ht="63">
      <c r="A115" s="19" t="s">
        <v>296</v>
      </c>
      <c r="B115" s="18" t="s">
        <v>132</v>
      </c>
      <c r="C115" s="30"/>
      <c r="D115" s="30"/>
      <c r="E115" s="30"/>
      <c r="F115" s="43">
        <f>F116</f>
        <v>8640800</v>
      </c>
      <c r="G115" s="43">
        <f>G116</f>
        <v>0</v>
      </c>
    </row>
    <row r="116" spans="1:7" ht="63">
      <c r="A116" s="22" t="s">
        <v>14</v>
      </c>
      <c r="B116" s="21" t="s">
        <v>133</v>
      </c>
      <c r="C116" s="31"/>
      <c r="D116" s="31"/>
      <c r="E116" s="31"/>
      <c r="F116" s="44">
        <f>F117+F120</f>
        <v>8640800</v>
      </c>
      <c r="G116" s="44">
        <v>0</v>
      </c>
    </row>
    <row r="117" spans="1:7" ht="78.75">
      <c r="A117" s="22" t="s">
        <v>272</v>
      </c>
      <c r="B117" s="21" t="s">
        <v>133</v>
      </c>
      <c r="C117" s="31" t="s">
        <v>273</v>
      </c>
      <c r="D117" s="31"/>
      <c r="E117" s="31"/>
      <c r="F117" s="44">
        <f>F118</f>
        <v>8046100</v>
      </c>
      <c r="G117" s="44">
        <f>G118</f>
        <v>0</v>
      </c>
    </row>
    <row r="118" spans="1:7" ht="15.75">
      <c r="A118" s="20" t="s">
        <v>254</v>
      </c>
      <c r="B118" s="21" t="s">
        <v>133</v>
      </c>
      <c r="C118" s="31" t="s">
        <v>273</v>
      </c>
      <c r="D118" s="31" t="s">
        <v>255</v>
      </c>
      <c r="E118" s="31"/>
      <c r="F118" s="44">
        <f>F119</f>
        <v>8046100</v>
      </c>
      <c r="G118" s="44">
        <f>G119</f>
        <v>0</v>
      </c>
    </row>
    <row r="119" spans="1:7" ht="15.75">
      <c r="A119" s="20" t="s">
        <v>256</v>
      </c>
      <c r="B119" s="21" t="s">
        <v>133</v>
      </c>
      <c r="C119" s="31" t="s">
        <v>273</v>
      </c>
      <c r="D119" s="31" t="s">
        <v>255</v>
      </c>
      <c r="E119" s="31" t="s">
        <v>257</v>
      </c>
      <c r="F119" s="44">
        <v>8046100</v>
      </c>
      <c r="G119" s="44">
        <v>0</v>
      </c>
    </row>
    <row r="120" spans="1:7" ht="31.5">
      <c r="A120" s="22" t="s">
        <v>261</v>
      </c>
      <c r="B120" s="21" t="s">
        <v>133</v>
      </c>
      <c r="C120" s="32" t="s">
        <v>262</v>
      </c>
      <c r="D120" s="31"/>
      <c r="E120" s="31"/>
      <c r="F120" s="44">
        <f>F121</f>
        <v>594700</v>
      </c>
      <c r="G120" s="44">
        <f>G121</f>
        <v>0</v>
      </c>
    </row>
    <row r="121" spans="1:7" ht="15.75">
      <c r="A121" s="20" t="s">
        <v>254</v>
      </c>
      <c r="B121" s="21" t="s">
        <v>133</v>
      </c>
      <c r="C121" s="32" t="s">
        <v>262</v>
      </c>
      <c r="D121" s="31" t="s">
        <v>255</v>
      </c>
      <c r="E121" s="31"/>
      <c r="F121" s="44">
        <f>F122</f>
        <v>594700</v>
      </c>
      <c r="G121" s="44">
        <f>G122</f>
        <v>0</v>
      </c>
    </row>
    <row r="122" spans="1:7" ht="15.75">
      <c r="A122" s="20" t="s">
        <v>256</v>
      </c>
      <c r="B122" s="21" t="s">
        <v>133</v>
      </c>
      <c r="C122" s="32" t="s">
        <v>262</v>
      </c>
      <c r="D122" s="31" t="s">
        <v>255</v>
      </c>
      <c r="E122" s="31" t="s">
        <v>257</v>
      </c>
      <c r="F122" s="44">
        <v>594700</v>
      </c>
      <c r="G122" s="44">
        <v>0</v>
      </c>
    </row>
    <row r="123" spans="1:7" s="11" customFormat="1" ht="63">
      <c r="A123" s="19" t="s">
        <v>324</v>
      </c>
      <c r="B123" s="18" t="s">
        <v>323</v>
      </c>
      <c r="C123" s="30"/>
      <c r="D123" s="30"/>
      <c r="E123" s="30"/>
      <c r="F123" s="59">
        <f aca="true" t="shared" si="13" ref="F123:G126">F124</f>
        <v>16721120</v>
      </c>
      <c r="G123" s="59">
        <f t="shared" si="13"/>
        <v>0</v>
      </c>
    </row>
    <row r="124" spans="1:7" ht="63">
      <c r="A124" s="22" t="s">
        <v>14</v>
      </c>
      <c r="B124" s="23" t="s">
        <v>321</v>
      </c>
      <c r="C124" s="32"/>
      <c r="D124" s="31"/>
      <c r="E124" s="31"/>
      <c r="F124" s="44">
        <f t="shared" si="13"/>
        <v>16721120</v>
      </c>
      <c r="G124" s="44">
        <f t="shared" si="13"/>
        <v>0</v>
      </c>
    </row>
    <row r="125" spans="1:7" ht="31.5">
      <c r="A125" s="22" t="s">
        <v>252</v>
      </c>
      <c r="B125" s="23" t="s">
        <v>322</v>
      </c>
      <c r="C125" s="32" t="s">
        <v>253</v>
      </c>
      <c r="D125" s="31"/>
      <c r="E125" s="31"/>
      <c r="F125" s="44">
        <f t="shared" si="13"/>
        <v>16721120</v>
      </c>
      <c r="G125" s="44">
        <f t="shared" si="13"/>
        <v>0</v>
      </c>
    </row>
    <row r="126" spans="1:7" ht="15.75">
      <c r="A126" s="22" t="s">
        <v>53</v>
      </c>
      <c r="B126" s="23" t="s">
        <v>321</v>
      </c>
      <c r="C126" s="32" t="s">
        <v>253</v>
      </c>
      <c r="D126" s="32" t="s">
        <v>269</v>
      </c>
      <c r="E126" s="31"/>
      <c r="F126" s="44">
        <f t="shared" si="13"/>
        <v>16721120</v>
      </c>
      <c r="G126" s="44">
        <f t="shared" si="13"/>
        <v>0</v>
      </c>
    </row>
    <row r="127" spans="1:7" ht="15.75">
      <c r="A127" s="22" t="s">
        <v>54</v>
      </c>
      <c r="B127" s="23" t="s">
        <v>321</v>
      </c>
      <c r="C127" s="32" t="s">
        <v>253</v>
      </c>
      <c r="D127" s="32" t="s">
        <v>269</v>
      </c>
      <c r="E127" s="32" t="s">
        <v>55</v>
      </c>
      <c r="F127" s="44">
        <f>16721120</f>
        <v>16721120</v>
      </c>
      <c r="G127" s="44">
        <v>0</v>
      </c>
    </row>
    <row r="128" spans="1:7" s="11" customFormat="1" ht="31.5">
      <c r="A128" s="17" t="s">
        <v>135</v>
      </c>
      <c r="B128" s="18" t="s">
        <v>134</v>
      </c>
      <c r="C128" s="30"/>
      <c r="D128" s="30"/>
      <c r="E128" s="30"/>
      <c r="F128" s="43">
        <f>F129+F163</f>
        <v>16293300</v>
      </c>
      <c r="G128" s="43">
        <f>G129+G163</f>
        <v>15712500</v>
      </c>
    </row>
    <row r="129" spans="1:7" s="14" customFormat="1" ht="47.25">
      <c r="A129" s="19" t="s">
        <v>136</v>
      </c>
      <c r="B129" s="18" t="s">
        <v>137</v>
      </c>
      <c r="C129" s="30"/>
      <c r="D129" s="30"/>
      <c r="E129" s="30"/>
      <c r="F129" s="43">
        <f>F130+F134+F144+F148+F152+F156</f>
        <v>12818500</v>
      </c>
      <c r="G129" s="43">
        <f>G130+G134+G144+G148+G152+G156</f>
        <v>12312700</v>
      </c>
    </row>
    <row r="130" spans="1:7" ht="15.75">
      <c r="A130" s="20" t="s">
        <v>139</v>
      </c>
      <c r="B130" s="21" t="s">
        <v>138</v>
      </c>
      <c r="C130" s="31"/>
      <c r="D130" s="31"/>
      <c r="E130" s="31"/>
      <c r="F130" s="44">
        <f>F131</f>
        <v>159800</v>
      </c>
      <c r="G130" s="44">
        <v>0</v>
      </c>
    </row>
    <row r="131" spans="1:7" ht="15.75">
      <c r="A131" s="20" t="s">
        <v>263</v>
      </c>
      <c r="B131" s="21" t="s">
        <v>138</v>
      </c>
      <c r="C131" s="31" t="s">
        <v>264</v>
      </c>
      <c r="D131" s="31"/>
      <c r="E131" s="31"/>
      <c r="F131" s="44">
        <f>F132</f>
        <v>159800</v>
      </c>
      <c r="G131" s="44">
        <f>G132</f>
        <v>0</v>
      </c>
    </row>
    <row r="132" spans="1:7" ht="15.75">
      <c r="A132" s="20" t="s">
        <v>265</v>
      </c>
      <c r="B132" s="21" t="s">
        <v>138</v>
      </c>
      <c r="C132" s="31" t="s">
        <v>264</v>
      </c>
      <c r="D132" s="31" t="s">
        <v>266</v>
      </c>
      <c r="E132" s="31"/>
      <c r="F132" s="44">
        <f>F133</f>
        <v>159800</v>
      </c>
      <c r="G132" s="44">
        <f>G133</f>
        <v>0</v>
      </c>
    </row>
    <row r="133" spans="1:7" ht="15.75">
      <c r="A133" s="20" t="s">
        <v>9</v>
      </c>
      <c r="B133" s="21" t="s">
        <v>138</v>
      </c>
      <c r="C133" s="31" t="s">
        <v>264</v>
      </c>
      <c r="D133" s="31" t="s">
        <v>266</v>
      </c>
      <c r="E133" s="31" t="s">
        <v>269</v>
      </c>
      <c r="F133" s="44">
        <f>147800+6000+6000</f>
        <v>159800</v>
      </c>
      <c r="G133" s="44">
        <v>0</v>
      </c>
    </row>
    <row r="134" spans="1:7" ht="31.5">
      <c r="A134" s="20" t="s">
        <v>141</v>
      </c>
      <c r="B134" s="21" t="s">
        <v>140</v>
      </c>
      <c r="C134" s="31"/>
      <c r="D134" s="31"/>
      <c r="E134" s="31"/>
      <c r="F134" s="44">
        <f>F135+F138+F141</f>
        <v>324000</v>
      </c>
      <c r="G134" s="44">
        <v>0</v>
      </c>
    </row>
    <row r="135" spans="1:7" ht="31.5">
      <c r="A135" s="22" t="s">
        <v>261</v>
      </c>
      <c r="B135" s="21" t="s">
        <v>140</v>
      </c>
      <c r="C135" s="31" t="s">
        <v>262</v>
      </c>
      <c r="D135" s="31"/>
      <c r="E135" s="31"/>
      <c r="F135" s="44">
        <f>F136</f>
        <v>34000</v>
      </c>
      <c r="G135" s="44">
        <f>G136</f>
        <v>0</v>
      </c>
    </row>
    <row r="136" spans="1:7" ht="15.75">
      <c r="A136" s="22" t="s">
        <v>53</v>
      </c>
      <c r="B136" s="21" t="s">
        <v>140</v>
      </c>
      <c r="C136" s="31" t="s">
        <v>262</v>
      </c>
      <c r="D136" s="31" t="s">
        <v>269</v>
      </c>
      <c r="E136" s="31"/>
      <c r="F136" s="44">
        <f>F137</f>
        <v>34000</v>
      </c>
      <c r="G136" s="44">
        <f>G137</f>
        <v>0</v>
      </c>
    </row>
    <row r="137" spans="1:7" ht="15.75">
      <c r="A137" s="22" t="s">
        <v>54</v>
      </c>
      <c r="B137" s="21" t="s">
        <v>140</v>
      </c>
      <c r="C137" s="31" t="s">
        <v>262</v>
      </c>
      <c r="D137" s="31" t="s">
        <v>269</v>
      </c>
      <c r="E137" s="31" t="s">
        <v>55</v>
      </c>
      <c r="F137" s="44">
        <v>34000</v>
      </c>
      <c r="G137" s="44">
        <v>0</v>
      </c>
    </row>
    <row r="138" spans="1:7" ht="31.5">
      <c r="A138" s="22" t="s">
        <v>252</v>
      </c>
      <c r="B138" s="21" t="s">
        <v>140</v>
      </c>
      <c r="C138" s="31" t="s">
        <v>253</v>
      </c>
      <c r="D138" s="31"/>
      <c r="E138" s="31"/>
      <c r="F138" s="44">
        <f>F139</f>
        <v>200000</v>
      </c>
      <c r="G138" s="44">
        <f>G139</f>
        <v>0</v>
      </c>
    </row>
    <row r="139" spans="1:7" ht="15.75">
      <c r="A139" s="20" t="s">
        <v>59</v>
      </c>
      <c r="B139" s="21" t="s">
        <v>140</v>
      </c>
      <c r="C139" s="31" t="s">
        <v>253</v>
      </c>
      <c r="D139" s="31" t="s">
        <v>278</v>
      </c>
      <c r="E139" s="31"/>
      <c r="F139" s="44">
        <f>F140</f>
        <v>200000</v>
      </c>
      <c r="G139" s="44">
        <f>G140</f>
        <v>0</v>
      </c>
    </row>
    <row r="140" spans="1:7" ht="31.5">
      <c r="A140" s="20" t="s">
        <v>60</v>
      </c>
      <c r="B140" s="21" t="s">
        <v>140</v>
      </c>
      <c r="C140" s="31" t="s">
        <v>253</v>
      </c>
      <c r="D140" s="31" t="s">
        <v>278</v>
      </c>
      <c r="E140" s="31" t="s">
        <v>278</v>
      </c>
      <c r="F140" s="44">
        <v>200000</v>
      </c>
      <c r="G140" s="44">
        <v>0</v>
      </c>
    </row>
    <row r="141" spans="1:7" ht="31.5">
      <c r="A141" s="22" t="s">
        <v>261</v>
      </c>
      <c r="B141" s="21" t="s">
        <v>140</v>
      </c>
      <c r="C141" s="31" t="s">
        <v>262</v>
      </c>
      <c r="D141" s="31"/>
      <c r="E141" s="31"/>
      <c r="F141" s="44">
        <f>F142</f>
        <v>90000</v>
      </c>
      <c r="G141" s="44">
        <f>G142</f>
        <v>0</v>
      </c>
    </row>
    <row r="142" spans="1:7" ht="15.75">
      <c r="A142" s="20" t="s">
        <v>142</v>
      </c>
      <c r="B142" s="21" t="s">
        <v>140</v>
      </c>
      <c r="C142" s="31" t="s">
        <v>262</v>
      </c>
      <c r="D142" s="31" t="s">
        <v>257</v>
      </c>
      <c r="E142" s="31"/>
      <c r="F142" s="44">
        <f>F143</f>
        <v>90000</v>
      </c>
      <c r="G142" s="44">
        <f>G143</f>
        <v>0</v>
      </c>
    </row>
    <row r="143" spans="1:7" ht="15.75">
      <c r="A143" s="20" t="s">
        <v>260</v>
      </c>
      <c r="B143" s="21" t="s">
        <v>140</v>
      </c>
      <c r="C143" s="31" t="s">
        <v>262</v>
      </c>
      <c r="D143" s="31" t="s">
        <v>257</v>
      </c>
      <c r="E143" s="31" t="s">
        <v>257</v>
      </c>
      <c r="F143" s="44">
        <v>90000</v>
      </c>
      <c r="G143" s="44">
        <v>0</v>
      </c>
    </row>
    <row r="144" spans="1:7" ht="47.25">
      <c r="A144" s="20" t="s">
        <v>168</v>
      </c>
      <c r="B144" s="21" t="s">
        <v>143</v>
      </c>
      <c r="C144" s="31"/>
      <c r="D144" s="31"/>
      <c r="E144" s="31"/>
      <c r="F144" s="44">
        <f>F145</f>
        <v>2000</v>
      </c>
      <c r="G144" s="44">
        <v>0</v>
      </c>
    </row>
    <row r="145" spans="1:7" ht="15.75">
      <c r="A145" s="20" t="s">
        <v>263</v>
      </c>
      <c r="B145" s="21" t="s">
        <v>143</v>
      </c>
      <c r="C145" s="32" t="s">
        <v>264</v>
      </c>
      <c r="D145" s="31"/>
      <c r="E145" s="31"/>
      <c r="F145" s="44">
        <f>F146</f>
        <v>2000</v>
      </c>
      <c r="G145" s="44">
        <f>G146</f>
        <v>0</v>
      </c>
    </row>
    <row r="146" spans="1:7" ht="15.75">
      <c r="A146" s="20" t="s">
        <v>53</v>
      </c>
      <c r="B146" s="21" t="s">
        <v>143</v>
      </c>
      <c r="C146" s="32" t="s">
        <v>264</v>
      </c>
      <c r="D146" s="31" t="s">
        <v>269</v>
      </c>
      <c r="E146" s="31"/>
      <c r="F146" s="44">
        <f>F147</f>
        <v>2000</v>
      </c>
      <c r="G146" s="44">
        <f>G147</f>
        <v>0</v>
      </c>
    </row>
    <row r="147" spans="1:7" ht="15.75">
      <c r="A147" s="20" t="s">
        <v>54</v>
      </c>
      <c r="B147" s="21" t="s">
        <v>143</v>
      </c>
      <c r="C147" s="32" t="s">
        <v>264</v>
      </c>
      <c r="D147" s="31" t="s">
        <v>269</v>
      </c>
      <c r="E147" s="31" t="s">
        <v>55</v>
      </c>
      <c r="F147" s="44">
        <v>2000</v>
      </c>
      <c r="G147" s="44">
        <v>0</v>
      </c>
    </row>
    <row r="148" spans="1:7" ht="63">
      <c r="A148" s="20" t="s">
        <v>200</v>
      </c>
      <c r="B148" s="21" t="s">
        <v>144</v>
      </c>
      <c r="C148" s="31"/>
      <c r="D148" s="31"/>
      <c r="E148" s="31"/>
      <c r="F148" s="44">
        <f>F149</f>
        <v>20000</v>
      </c>
      <c r="G148" s="44">
        <v>0</v>
      </c>
    </row>
    <row r="149" spans="1:7" ht="31.5">
      <c r="A149" s="20" t="s">
        <v>252</v>
      </c>
      <c r="B149" s="21" t="s">
        <v>144</v>
      </c>
      <c r="C149" s="31" t="s">
        <v>253</v>
      </c>
      <c r="D149" s="31"/>
      <c r="E149" s="31"/>
      <c r="F149" s="44">
        <f>F150</f>
        <v>20000</v>
      </c>
      <c r="G149" s="44">
        <f>G150</f>
        <v>0</v>
      </c>
    </row>
    <row r="150" spans="1:7" ht="15.75">
      <c r="A150" s="20" t="s">
        <v>59</v>
      </c>
      <c r="B150" s="21" t="s">
        <v>144</v>
      </c>
      <c r="C150" s="31" t="s">
        <v>253</v>
      </c>
      <c r="D150" s="31" t="s">
        <v>278</v>
      </c>
      <c r="E150" s="31"/>
      <c r="F150" s="44">
        <f>F151</f>
        <v>20000</v>
      </c>
      <c r="G150" s="44">
        <f>G151</f>
        <v>0</v>
      </c>
    </row>
    <row r="151" spans="1:7" ht="31.5">
      <c r="A151" s="20" t="s">
        <v>60</v>
      </c>
      <c r="B151" s="21" t="s">
        <v>144</v>
      </c>
      <c r="C151" s="31" t="s">
        <v>253</v>
      </c>
      <c r="D151" s="31" t="s">
        <v>278</v>
      </c>
      <c r="E151" s="31" t="s">
        <v>278</v>
      </c>
      <c r="F151" s="44">
        <v>20000</v>
      </c>
      <c r="G151" s="44">
        <v>0</v>
      </c>
    </row>
    <row r="152" spans="1:7" ht="78.75">
      <c r="A152" s="20" t="s">
        <v>45</v>
      </c>
      <c r="B152" s="21" t="s">
        <v>145</v>
      </c>
      <c r="C152" s="31"/>
      <c r="D152" s="31"/>
      <c r="E152" s="31"/>
      <c r="F152" s="44">
        <f aca="true" t="shared" si="14" ref="F152:G154">F153</f>
        <v>78400</v>
      </c>
      <c r="G152" s="44">
        <f t="shared" si="14"/>
        <v>78400</v>
      </c>
    </row>
    <row r="153" spans="1:7" ht="31.5">
      <c r="A153" s="20" t="s">
        <v>252</v>
      </c>
      <c r="B153" s="21" t="s">
        <v>145</v>
      </c>
      <c r="C153" s="31" t="s">
        <v>253</v>
      </c>
      <c r="D153" s="31"/>
      <c r="E153" s="31"/>
      <c r="F153" s="44">
        <f t="shared" si="14"/>
        <v>78400</v>
      </c>
      <c r="G153" s="44">
        <f t="shared" si="14"/>
        <v>78400</v>
      </c>
    </row>
    <row r="154" spans="1:7" ht="15.75">
      <c r="A154" s="20" t="s">
        <v>265</v>
      </c>
      <c r="B154" s="21" t="s">
        <v>145</v>
      </c>
      <c r="C154" s="31" t="s">
        <v>253</v>
      </c>
      <c r="D154" s="31" t="s">
        <v>266</v>
      </c>
      <c r="E154" s="31"/>
      <c r="F154" s="44">
        <f t="shared" si="14"/>
        <v>78400</v>
      </c>
      <c r="G154" s="44">
        <f t="shared" si="14"/>
        <v>78400</v>
      </c>
    </row>
    <row r="155" spans="1:7" ht="15.75">
      <c r="A155" s="20" t="s">
        <v>267</v>
      </c>
      <c r="B155" s="21" t="s">
        <v>145</v>
      </c>
      <c r="C155" s="31" t="s">
        <v>253</v>
      </c>
      <c r="D155" s="31" t="s">
        <v>266</v>
      </c>
      <c r="E155" s="31" t="s">
        <v>259</v>
      </c>
      <c r="F155" s="44">
        <v>78400</v>
      </c>
      <c r="G155" s="44">
        <v>78400</v>
      </c>
    </row>
    <row r="156" spans="1:7" ht="78.75">
      <c r="A156" s="20" t="s">
        <v>46</v>
      </c>
      <c r="B156" s="21" t="s">
        <v>146</v>
      </c>
      <c r="C156" s="31"/>
      <c r="D156" s="31"/>
      <c r="E156" s="31"/>
      <c r="F156" s="44">
        <f>F160+F157</f>
        <v>12234300</v>
      </c>
      <c r="G156" s="44">
        <f>G160+G157</f>
        <v>12234300</v>
      </c>
    </row>
    <row r="157" spans="1:7" ht="15.75">
      <c r="A157" s="20" t="s">
        <v>263</v>
      </c>
      <c r="B157" s="21" t="s">
        <v>146</v>
      </c>
      <c r="C157" s="31" t="s">
        <v>264</v>
      </c>
      <c r="D157" s="31"/>
      <c r="E157" s="31"/>
      <c r="F157" s="44">
        <f>F158</f>
        <v>275700</v>
      </c>
      <c r="G157" s="44">
        <f>G158</f>
        <v>275700</v>
      </c>
    </row>
    <row r="158" spans="1:7" ht="15.75">
      <c r="A158" s="20" t="s">
        <v>265</v>
      </c>
      <c r="B158" s="21" t="s">
        <v>146</v>
      </c>
      <c r="C158" s="31" t="s">
        <v>264</v>
      </c>
      <c r="D158" s="31" t="s">
        <v>266</v>
      </c>
      <c r="E158" s="31"/>
      <c r="F158" s="44">
        <f>F159</f>
        <v>275700</v>
      </c>
      <c r="G158" s="44">
        <f>G159</f>
        <v>275700</v>
      </c>
    </row>
    <row r="159" spans="1:7" ht="15.75">
      <c r="A159" s="20" t="s">
        <v>267</v>
      </c>
      <c r="B159" s="21" t="s">
        <v>146</v>
      </c>
      <c r="C159" s="31" t="s">
        <v>264</v>
      </c>
      <c r="D159" s="31" t="s">
        <v>266</v>
      </c>
      <c r="E159" s="31" t="s">
        <v>259</v>
      </c>
      <c r="F159" s="44">
        <v>275700</v>
      </c>
      <c r="G159" s="44">
        <v>275700</v>
      </c>
    </row>
    <row r="160" spans="1:7" ht="31.5">
      <c r="A160" s="20" t="s">
        <v>252</v>
      </c>
      <c r="B160" s="21" t="s">
        <v>146</v>
      </c>
      <c r="C160" s="31" t="s">
        <v>253</v>
      </c>
      <c r="D160" s="31"/>
      <c r="E160" s="31"/>
      <c r="F160" s="44">
        <f>F161</f>
        <v>11958600</v>
      </c>
      <c r="G160" s="44">
        <f>G161</f>
        <v>11958600</v>
      </c>
    </row>
    <row r="161" spans="1:7" ht="15.75">
      <c r="A161" s="20" t="s">
        <v>265</v>
      </c>
      <c r="B161" s="21" t="s">
        <v>146</v>
      </c>
      <c r="C161" s="31" t="s">
        <v>253</v>
      </c>
      <c r="D161" s="31" t="s">
        <v>266</v>
      </c>
      <c r="E161" s="31"/>
      <c r="F161" s="44">
        <f>F162</f>
        <v>11958600</v>
      </c>
      <c r="G161" s="44">
        <f>G162</f>
        <v>11958600</v>
      </c>
    </row>
    <row r="162" spans="1:7" ht="15.75">
      <c r="A162" s="20" t="s">
        <v>267</v>
      </c>
      <c r="B162" s="21" t="s">
        <v>146</v>
      </c>
      <c r="C162" s="31" t="s">
        <v>253</v>
      </c>
      <c r="D162" s="31" t="s">
        <v>266</v>
      </c>
      <c r="E162" s="31" t="s">
        <v>259</v>
      </c>
      <c r="F162" s="44">
        <v>11958600</v>
      </c>
      <c r="G162" s="44">
        <v>11958600</v>
      </c>
    </row>
    <row r="163" spans="1:7" s="14" customFormat="1" ht="47.25">
      <c r="A163" s="19" t="s">
        <v>147</v>
      </c>
      <c r="B163" s="18" t="s">
        <v>148</v>
      </c>
      <c r="C163" s="30"/>
      <c r="D163" s="30"/>
      <c r="E163" s="30"/>
      <c r="F163" s="43">
        <f>F164+F168+F172+F176+F180+F187</f>
        <v>3474800</v>
      </c>
      <c r="G163" s="43">
        <f>G164+G168+G172+G176+G180+G187</f>
        <v>3399800</v>
      </c>
    </row>
    <row r="164" spans="1:7" ht="31.5">
      <c r="A164" s="20" t="s">
        <v>141</v>
      </c>
      <c r="B164" s="21" t="s">
        <v>149</v>
      </c>
      <c r="C164" s="31"/>
      <c r="D164" s="31"/>
      <c r="E164" s="31"/>
      <c r="F164" s="44">
        <f>F165</f>
        <v>45000</v>
      </c>
      <c r="G164" s="44">
        <v>0</v>
      </c>
    </row>
    <row r="165" spans="1:10" ht="31.5">
      <c r="A165" s="20" t="s">
        <v>252</v>
      </c>
      <c r="B165" s="21" t="s">
        <v>149</v>
      </c>
      <c r="C165" s="31" t="s">
        <v>253</v>
      </c>
      <c r="D165" s="31"/>
      <c r="E165" s="31"/>
      <c r="F165" s="44">
        <f>F166</f>
        <v>45000</v>
      </c>
      <c r="G165" s="44">
        <f>G166</f>
        <v>0</v>
      </c>
      <c r="H165" s="44">
        <f>H166</f>
        <v>0</v>
      </c>
      <c r="I165" s="44">
        <f>I166</f>
        <v>0</v>
      </c>
      <c r="J165" s="44">
        <f>J166</f>
        <v>0</v>
      </c>
    </row>
    <row r="166" spans="1:7" ht="15.75">
      <c r="A166" s="20" t="s">
        <v>254</v>
      </c>
      <c r="B166" s="21" t="s">
        <v>149</v>
      </c>
      <c r="C166" s="31" t="s">
        <v>253</v>
      </c>
      <c r="D166" s="31" t="s">
        <v>255</v>
      </c>
      <c r="E166" s="31"/>
      <c r="F166" s="44">
        <f>F167</f>
        <v>45000</v>
      </c>
      <c r="G166" s="44">
        <v>0</v>
      </c>
    </row>
    <row r="167" spans="1:7" ht="15.75">
      <c r="A167" s="20" t="s">
        <v>268</v>
      </c>
      <c r="B167" s="21" t="s">
        <v>149</v>
      </c>
      <c r="C167" s="31" t="s">
        <v>253</v>
      </c>
      <c r="D167" s="31" t="s">
        <v>255</v>
      </c>
      <c r="E167" s="31" t="s">
        <v>255</v>
      </c>
      <c r="F167" s="44">
        <v>45000</v>
      </c>
      <c r="G167" s="44">
        <v>0</v>
      </c>
    </row>
    <row r="168" spans="1:7" ht="47.25">
      <c r="A168" s="20" t="s">
        <v>168</v>
      </c>
      <c r="B168" s="21" t="s">
        <v>150</v>
      </c>
      <c r="C168" s="31"/>
      <c r="D168" s="31"/>
      <c r="E168" s="31"/>
      <c r="F168" s="44">
        <f>F169</f>
        <v>30000</v>
      </c>
      <c r="G168" s="44">
        <v>0</v>
      </c>
    </row>
    <row r="169" spans="1:10" ht="31.5">
      <c r="A169" s="22" t="s">
        <v>252</v>
      </c>
      <c r="B169" s="21" t="s">
        <v>150</v>
      </c>
      <c r="C169" s="31" t="s">
        <v>253</v>
      </c>
      <c r="D169" s="31"/>
      <c r="E169" s="31"/>
      <c r="F169" s="44">
        <f>F170</f>
        <v>30000</v>
      </c>
      <c r="G169" s="44">
        <f>G170</f>
        <v>0</v>
      </c>
      <c r="H169" s="44" t="e">
        <f>H170+#REF!</f>
        <v>#REF!</v>
      </c>
      <c r="I169" s="44" t="e">
        <f>I170+#REF!</f>
        <v>#REF!</v>
      </c>
      <c r="J169" s="44" t="e">
        <f>J170+#REF!</f>
        <v>#REF!</v>
      </c>
    </row>
    <row r="170" spans="1:7" ht="15.75">
      <c r="A170" s="20" t="s">
        <v>254</v>
      </c>
      <c r="B170" s="21" t="s">
        <v>150</v>
      </c>
      <c r="C170" s="31" t="s">
        <v>253</v>
      </c>
      <c r="D170" s="31" t="s">
        <v>255</v>
      </c>
      <c r="E170" s="31"/>
      <c r="F170" s="44">
        <f>F171</f>
        <v>30000</v>
      </c>
      <c r="G170" s="44">
        <v>0</v>
      </c>
    </row>
    <row r="171" spans="1:7" ht="15.75">
      <c r="A171" s="20" t="s">
        <v>268</v>
      </c>
      <c r="B171" s="21" t="s">
        <v>150</v>
      </c>
      <c r="C171" s="31" t="s">
        <v>253</v>
      </c>
      <c r="D171" s="31" t="s">
        <v>255</v>
      </c>
      <c r="E171" s="31" t="s">
        <v>255</v>
      </c>
      <c r="F171" s="44">
        <v>30000</v>
      </c>
      <c r="G171" s="44">
        <v>0</v>
      </c>
    </row>
    <row r="172" spans="1:7" ht="78.75">
      <c r="A172" s="20" t="s">
        <v>48</v>
      </c>
      <c r="B172" s="21" t="s">
        <v>151</v>
      </c>
      <c r="C172" s="31"/>
      <c r="D172" s="31"/>
      <c r="E172" s="31"/>
      <c r="F172" s="44">
        <f aca="true" t="shared" si="15" ref="F172:G174">F173</f>
        <v>201200</v>
      </c>
      <c r="G172" s="44">
        <f t="shared" si="15"/>
        <v>201200</v>
      </c>
    </row>
    <row r="173" spans="1:7" ht="15.75">
      <c r="A173" s="20" t="s">
        <v>263</v>
      </c>
      <c r="B173" s="21" t="s">
        <v>151</v>
      </c>
      <c r="C173" s="31" t="s">
        <v>264</v>
      </c>
      <c r="D173" s="31"/>
      <c r="E173" s="31"/>
      <c r="F173" s="44">
        <f t="shared" si="15"/>
        <v>201200</v>
      </c>
      <c r="G173" s="44">
        <f t="shared" si="15"/>
        <v>201200</v>
      </c>
    </row>
    <row r="174" spans="1:7" ht="15.75">
      <c r="A174" s="20" t="s">
        <v>265</v>
      </c>
      <c r="B174" s="21" t="s">
        <v>151</v>
      </c>
      <c r="C174" s="31" t="s">
        <v>264</v>
      </c>
      <c r="D174" s="31" t="s">
        <v>266</v>
      </c>
      <c r="E174" s="31"/>
      <c r="F174" s="44">
        <f t="shared" si="15"/>
        <v>201200</v>
      </c>
      <c r="G174" s="44">
        <f t="shared" si="15"/>
        <v>201200</v>
      </c>
    </row>
    <row r="175" spans="1:7" ht="15.75">
      <c r="A175" s="20" t="s">
        <v>267</v>
      </c>
      <c r="B175" s="21" t="s">
        <v>151</v>
      </c>
      <c r="C175" s="31" t="s">
        <v>264</v>
      </c>
      <c r="D175" s="31" t="s">
        <v>266</v>
      </c>
      <c r="E175" s="31" t="s">
        <v>259</v>
      </c>
      <c r="F175" s="44">
        <f>206700-5500</f>
        <v>201200</v>
      </c>
      <c r="G175" s="44">
        <f>F175</f>
        <v>201200</v>
      </c>
    </row>
    <row r="176" spans="1:7" ht="94.5">
      <c r="A176" s="20" t="s">
        <v>49</v>
      </c>
      <c r="B176" s="21" t="s">
        <v>152</v>
      </c>
      <c r="C176" s="31"/>
      <c r="D176" s="31"/>
      <c r="E176" s="31"/>
      <c r="F176" s="44">
        <f aca="true" t="shared" si="16" ref="F176:G178">F177</f>
        <v>4400</v>
      </c>
      <c r="G176" s="44">
        <f t="shared" si="16"/>
        <v>4400</v>
      </c>
    </row>
    <row r="177" spans="1:7" ht="31.5">
      <c r="A177" s="22" t="s">
        <v>252</v>
      </c>
      <c r="B177" s="21" t="s">
        <v>152</v>
      </c>
      <c r="C177" s="32" t="s">
        <v>253</v>
      </c>
      <c r="D177" s="31"/>
      <c r="E177" s="31"/>
      <c r="F177" s="44">
        <f t="shared" si="16"/>
        <v>4400</v>
      </c>
      <c r="G177" s="44">
        <f t="shared" si="16"/>
        <v>4400</v>
      </c>
    </row>
    <row r="178" spans="1:7" ht="15.75">
      <c r="A178" s="20" t="s">
        <v>265</v>
      </c>
      <c r="B178" s="21" t="s">
        <v>152</v>
      </c>
      <c r="C178" s="32" t="s">
        <v>253</v>
      </c>
      <c r="D178" s="31" t="s">
        <v>266</v>
      </c>
      <c r="E178" s="31"/>
      <c r="F178" s="44">
        <f t="shared" si="16"/>
        <v>4400</v>
      </c>
      <c r="G178" s="44">
        <f t="shared" si="16"/>
        <v>4400</v>
      </c>
    </row>
    <row r="179" spans="1:7" ht="15.75">
      <c r="A179" s="20" t="s">
        <v>267</v>
      </c>
      <c r="B179" s="21" t="s">
        <v>152</v>
      </c>
      <c r="C179" s="32" t="s">
        <v>253</v>
      </c>
      <c r="D179" s="31" t="s">
        <v>266</v>
      </c>
      <c r="E179" s="31" t="s">
        <v>259</v>
      </c>
      <c r="F179" s="44">
        <v>4400</v>
      </c>
      <c r="G179" s="44">
        <v>4400</v>
      </c>
    </row>
    <row r="180" spans="1:7" ht="63">
      <c r="A180" s="20" t="s">
        <v>50</v>
      </c>
      <c r="B180" s="21" t="s">
        <v>153</v>
      </c>
      <c r="C180" s="31"/>
      <c r="D180" s="31"/>
      <c r="E180" s="31"/>
      <c r="F180" s="44">
        <f>F181+F184</f>
        <v>3160400</v>
      </c>
      <c r="G180" s="44">
        <f>G181+G184</f>
        <v>3160400</v>
      </c>
    </row>
    <row r="181" spans="1:7" ht="31.5">
      <c r="A181" s="22" t="s">
        <v>261</v>
      </c>
      <c r="B181" s="21" t="s">
        <v>153</v>
      </c>
      <c r="C181" s="31" t="s">
        <v>262</v>
      </c>
      <c r="D181" s="31"/>
      <c r="E181" s="31"/>
      <c r="F181" s="44">
        <f>F182</f>
        <v>474800</v>
      </c>
      <c r="G181" s="44">
        <f>G182</f>
        <v>474800</v>
      </c>
    </row>
    <row r="182" spans="1:7" ht="15.75">
      <c r="A182" s="20" t="s">
        <v>265</v>
      </c>
      <c r="B182" s="21" t="s">
        <v>153</v>
      </c>
      <c r="C182" s="31" t="s">
        <v>262</v>
      </c>
      <c r="D182" s="31" t="s">
        <v>266</v>
      </c>
      <c r="E182" s="31"/>
      <c r="F182" s="44">
        <f>F183</f>
        <v>474800</v>
      </c>
      <c r="G182" s="44">
        <f>G183</f>
        <v>474800</v>
      </c>
    </row>
    <row r="183" spans="1:7" ht="15.75">
      <c r="A183" s="20" t="s">
        <v>1</v>
      </c>
      <c r="B183" s="21" t="s">
        <v>153</v>
      </c>
      <c r="C183" s="31" t="s">
        <v>262</v>
      </c>
      <c r="D183" s="31" t="s">
        <v>266</v>
      </c>
      <c r="E183" s="31" t="s">
        <v>270</v>
      </c>
      <c r="F183" s="44">
        <v>474800</v>
      </c>
      <c r="G183" s="44">
        <v>474800</v>
      </c>
    </row>
    <row r="184" spans="1:7" ht="15.75">
      <c r="A184" s="20" t="s">
        <v>263</v>
      </c>
      <c r="B184" s="21" t="s">
        <v>153</v>
      </c>
      <c r="C184" s="31" t="s">
        <v>264</v>
      </c>
      <c r="D184" s="31"/>
      <c r="E184" s="31"/>
      <c r="F184" s="44">
        <f>F185</f>
        <v>2685600</v>
      </c>
      <c r="G184" s="44">
        <f>G185</f>
        <v>2685600</v>
      </c>
    </row>
    <row r="185" spans="1:7" ht="15.75">
      <c r="A185" s="20" t="s">
        <v>265</v>
      </c>
      <c r="B185" s="21" t="s">
        <v>153</v>
      </c>
      <c r="C185" s="31" t="s">
        <v>264</v>
      </c>
      <c r="D185" s="31" t="s">
        <v>266</v>
      </c>
      <c r="E185" s="31"/>
      <c r="F185" s="44">
        <f>F186</f>
        <v>2685600</v>
      </c>
      <c r="G185" s="44">
        <f>G186</f>
        <v>2685600</v>
      </c>
    </row>
    <row r="186" spans="1:7" ht="15.75">
      <c r="A186" s="20" t="s">
        <v>1</v>
      </c>
      <c r="B186" s="21" t="s">
        <v>153</v>
      </c>
      <c r="C186" s="31" t="s">
        <v>264</v>
      </c>
      <c r="D186" s="31" t="s">
        <v>266</v>
      </c>
      <c r="E186" s="31" t="s">
        <v>270</v>
      </c>
      <c r="F186" s="44">
        <v>2685600</v>
      </c>
      <c r="G186" s="44">
        <v>2685600</v>
      </c>
    </row>
    <row r="187" spans="1:7" ht="78.75">
      <c r="A187" s="20" t="s">
        <v>51</v>
      </c>
      <c r="B187" s="21" t="s">
        <v>154</v>
      </c>
      <c r="C187" s="31"/>
      <c r="D187" s="31"/>
      <c r="E187" s="31"/>
      <c r="F187" s="44">
        <f aca="true" t="shared" si="17" ref="F187:G189">F188</f>
        <v>33800</v>
      </c>
      <c r="G187" s="44">
        <f t="shared" si="17"/>
        <v>33800</v>
      </c>
    </row>
    <row r="188" spans="1:7" ht="31.5">
      <c r="A188" s="22" t="s">
        <v>261</v>
      </c>
      <c r="B188" s="21" t="s">
        <v>154</v>
      </c>
      <c r="C188" s="31" t="s">
        <v>262</v>
      </c>
      <c r="D188" s="31"/>
      <c r="E188" s="31"/>
      <c r="F188" s="44">
        <f t="shared" si="17"/>
        <v>33800</v>
      </c>
      <c r="G188" s="44">
        <f t="shared" si="17"/>
        <v>33800</v>
      </c>
    </row>
    <row r="189" spans="1:7" ht="15.75">
      <c r="A189" s="20" t="s">
        <v>265</v>
      </c>
      <c r="B189" s="21" t="s">
        <v>154</v>
      </c>
      <c r="C189" s="31" t="s">
        <v>262</v>
      </c>
      <c r="D189" s="31" t="s">
        <v>266</v>
      </c>
      <c r="E189" s="31"/>
      <c r="F189" s="44">
        <f t="shared" si="17"/>
        <v>33800</v>
      </c>
      <c r="G189" s="44">
        <f t="shared" si="17"/>
        <v>33800</v>
      </c>
    </row>
    <row r="190" spans="1:7" ht="15.75">
      <c r="A190" s="20" t="s">
        <v>1</v>
      </c>
      <c r="B190" s="21" t="s">
        <v>154</v>
      </c>
      <c r="C190" s="31" t="s">
        <v>262</v>
      </c>
      <c r="D190" s="31" t="s">
        <v>266</v>
      </c>
      <c r="E190" s="31" t="s">
        <v>270</v>
      </c>
      <c r="F190" s="44">
        <v>33800</v>
      </c>
      <c r="G190" s="44">
        <v>33800</v>
      </c>
    </row>
    <row r="191" spans="1:7" s="14" customFormat="1" ht="31.5">
      <c r="A191" s="19" t="s">
        <v>179</v>
      </c>
      <c r="B191" s="18" t="s">
        <v>155</v>
      </c>
      <c r="C191" s="30"/>
      <c r="D191" s="30"/>
      <c r="E191" s="30"/>
      <c r="F191" s="43">
        <f>F192</f>
        <v>26836500</v>
      </c>
      <c r="G191" s="43">
        <f>G192</f>
        <v>66800</v>
      </c>
    </row>
    <row r="192" spans="1:7" s="14" customFormat="1" ht="31.5">
      <c r="A192" s="19" t="s">
        <v>176</v>
      </c>
      <c r="B192" s="18" t="s">
        <v>156</v>
      </c>
      <c r="C192" s="30"/>
      <c r="D192" s="30"/>
      <c r="E192" s="30"/>
      <c r="F192" s="43">
        <f>F193+F197+F202+F207+F211</f>
        <v>26836500</v>
      </c>
      <c r="G192" s="43">
        <f>G193+G197+G202+G207+G211</f>
        <v>66800</v>
      </c>
    </row>
    <row r="193" spans="1:7" ht="63">
      <c r="A193" s="20" t="s">
        <v>14</v>
      </c>
      <c r="B193" s="21" t="s">
        <v>157</v>
      </c>
      <c r="C193" s="31"/>
      <c r="D193" s="31"/>
      <c r="E193" s="31"/>
      <c r="F193" s="44">
        <f>F194</f>
        <v>25889700</v>
      </c>
      <c r="G193" s="44">
        <v>0</v>
      </c>
    </row>
    <row r="194" spans="1:7" ht="31.5">
      <c r="A194" s="20" t="s">
        <v>252</v>
      </c>
      <c r="B194" s="21" t="s">
        <v>157</v>
      </c>
      <c r="C194" s="31" t="s">
        <v>253</v>
      </c>
      <c r="D194" s="31"/>
      <c r="E194" s="31"/>
      <c r="F194" s="44">
        <f>F195</f>
        <v>25889700</v>
      </c>
      <c r="G194" s="44">
        <f>G195</f>
        <v>0</v>
      </c>
    </row>
    <row r="195" spans="1:7" ht="15.75">
      <c r="A195" s="20" t="s">
        <v>41</v>
      </c>
      <c r="B195" s="21" t="s">
        <v>157</v>
      </c>
      <c r="C195" s="31" t="s">
        <v>253</v>
      </c>
      <c r="D195" s="31" t="s">
        <v>42</v>
      </c>
      <c r="E195" s="31"/>
      <c r="F195" s="44">
        <f>F196</f>
        <v>25889700</v>
      </c>
      <c r="G195" s="44">
        <f>G196</f>
        <v>0</v>
      </c>
    </row>
    <row r="196" spans="1:7" ht="15.75">
      <c r="A196" s="20" t="s">
        <v>43</v>
      </c>
      <c r="B196" s="21" t="s">
        <v>157</v>
      </c>
      <c r="C196" s="31" t="s">
        <v>253</v>
      </c>
      <c r="D196" s="31" t="s">
        <v>42</v>
      </c>
      <c r="E196" s="31" t="s">
        <v>258</v>
      </c>
      <c r="F196" s="44">
        <f>26269700-380000</f>
        <v>25889700</v>
      </c>
      <c r="G196" s="44">
        <v>0</v>
      </c>
    </row>
    <row r="197" spans="1:7" ht="31.5">
      <c r="A197" s="20" t="s">
        <v>159</v>
      </c>
      <c r="B197" s="21" t="s">
        <v>158</v>
      </c>
      <c r="C197" s="31"/>
      <c r="D197" s="31"/>
      <c r="E197" s="31"/>
      <c r="F197" s="44">
        <f>F198</f>
        <v>480000</v>
      </c>
      <c r="G197" s="44">
        <f>G198</f>
        <v>0</v>
      </c>
    </row>
    <row r="198" spans="1:7" ht="31.5">
      <c r="A198" s="20" t="s">
        <v>252</v>
      </c>
      <c r="B198" s="21" t="s">
        <v>158</v>
      </c>
      <c r="C198" s="31" t="s">
        <v>253</v>
      </c>
      <c r="D198" s="31"/>
      <c r="E198" s="31"/>
      <c r="F198" s="44">
        <f>F199</f>
        <v>480000</v>
      </c>
      <c r="G198" s="44">
        <f>G199</f>
        <v>0</v>
      </c>
    </row>
    <row r="199" spans="1:7" ht="15.75">
      <c r="A199" s="20" t="s">
        <v>41</v>
      </c>
      <c r="B199" s="21" t="s">
        <v>158</v>
      </c>
      <c r="C199" s="31" t="s">
        <v>253</v>
      </c>
      <c r="D199" s="31" t="s">
        <v>42</v>
      </c>
      <c r="E199" s="31"/>
      <c r="F199" s="44">
        <f>F200+F201</f>
        <v>480000</v>
      </c>
      <c r="G199" s="44">
        <f>G200+G201</f>
        <v>0</v>
      </c>
    </row>
    <row r="200" spans="1:7" ht="15.75">
      <c r="A200" s="20" t="s">
        <v>160</v>
      </c>
      <c r="B200" s="21" t="s">
        <v>158</v>
      </c>
      <c r="C200" s="31" t="s">
        <v>253</v>
      </c>
      <c r="D200" s="31" t="s">
        <v>42</v>
      </c>
      <c r="E200" s="31" t="s">
        <v>269</v>
      </c>
      <c r="F200" s="44">
        <v>300000</v>
      </c>
      <c r="G200" s="44">
        <v>0</v>
      </c>
    </row>
    <row r="201" spans="1:7" ht="15.75">
      <c r="A201" s="20" t="s">
        <v>43</v>
      </c>
      <c r="B201" s="21" t="s">
        <v>158</v>
      </c>
      <c r="C201" s="31" t="s">
        <v>253</v>
      </c>
      <c r="D201" s="31" t="s">
        <v>42</v>
      </c>
      <c r="E201" s="31" t="s">
        <v>258</v>
      </c>
      <c r="F201" s="44">
        <f>180000</f>
        <v>180000</v>
      </c>
      <c r="G201" s="44">
        <v>0</v>
      </c>
    </row>
    <row r="202" spans="1:7" ht="31.5">
      <c r="A202" s="20" t="s">
        <v>162</v>
      </c>
      <c r="B202" s="21" t="s">
        <v>161</v>
      </c>
      <c r="C202" s="31"/>
      <c r="D202" s="31"/>
      <c r="E202" s="31"/>
      <c r="F202" s="44">
        <f>F203</f>
        <v>400000</v>
      </c>
      <c r="G202" s="44">
        <v>0</v>
      </c>
    </row>
    <row r="203" spans="1:7" ht="31.5">
      <c r="A203" s="20" t="s">
        <v>252</v>
      </c>
      <c r="B203" s="21" t="s">
        <v>161</v>
      </c>
      <c r="C203" s="31" t="s">
        <v>253</v>
      </c>
      <c r="D203" s="31"/>
      <c r="E203" s="31"/>
      <c r="F203" s="44">
        <f>F204</f>
        <v>400000</v>
      </c>
      <c r="G203" s="44">
        <f>G204</f>
        <v>0</v>
      </c>
    </row>
    <row r="204" spans="1:7" ht="15.75">
      <c r="A204" s="20" t="s">
        <v>41</v>
      </c>
      <c r="B204" s="21" t="s">
        <v>161</v>
      </c>
      <c r="C204" s="31" t="s">
        <v>253</v>
      </c>
      <c r="D204" s="31" t="s">
        <v>42</v>
      </c>
      <c r="E204" s="31"/>
      <c r="F204" s="44">
        <f>F205+F206</f>
        <v>400000</v>
      </c>
      <c r="G204" s="44">
        <f>G205+G206</f>
        <v>0</v>
      </c>
    </row>
    <row r="205" spans="1:7" ht="15.75">
      <c r="A205" s="20" t="s">
        <v>160</v>
      </c>
      <c r="B205" s="21" t="s">
        <v>161</v>
      </c>
      <c r="C205" s="31" t="s">
        <v>253</v>
      </c>
      <c r="D205" s="31" t="s">
        <v>42</v>
      </c>
      <c r="E205" s="31" t="s">
        <v>269</v>
      </c>
      <c r="F205" s="44">
        <v>100000</v>
      </c>
      <c r="G205" s="44">
        <v>0</v>
      </c>
    </row>
    <row r="206" spans="1:7" s="74" customFormat="1" ht="15.75">
      <c r="A206" s="20" t="s">
        <v>43</v>
      </c>
      <c r="B206" s="23" t="s">
        <v>161</v>
      </c>
      <c r="C206" s="31" t="s">
        <v>253</v>
      </c>
      <c r="D206" s="31" t="s">
        <v>42</v>
      </c>
      <c r="E206" s="31" t="s">
        <v>258</v>
      </c>
      <c r="F206" s="44">
        <f>500000-200000</f>
        <v>300000</v>
      </c>
      <c r="G206" s="44">
        <v>0</v>
      </c>
    </row>
    <row r="207" spans="1:7" ht="105.75" customHeight="1">
      <c r="A207" s="20" t="s">
        <v>340</v>
      </c>
      <c r="B207" s="21" t="s">
        <v>163</v>
      </c>
      <c r="C207" s="31"/>
      <c r="D207" s="31"/>
      <c r="E207" s="31"/>
      <c r="F207" s="44">
        <f aca="true" t="shared" si="18" ref="F207:G209">F208</f>
        <v>4300</v>
      </c>
      <c r="G207" s="44">
        <f t="shared" si="18"/>
        <v>4300</v>
      </c>
    </row>
    <row r="208" spans="1:7" ht="31.5">
      <c r="A208" s="22" t="s">
        <v>261</v>
      </c>
      <c r="B208" s="21" t="s">
        <v>163</v>
      </c>
      <c r="C208" s="31" t="s">
        <v>262</v>
      </c>
      <c r="D208" s="31"/>
      <c r="E208" s="31"/>
      <c r="F208" s="44">
        <f t="shared" si="18"/>
        <v>4300</v>
      </c>
      <c r="G208" s="44">
        <f t="shared" si="18"/>
        <v>4300</v>
      </c>
    </row>
    <row r="209" spans="1:7" ht="15.75">
      <c r="A209" s="20" t="s">
        <v>53</v>
      </c>
      <c r="B209" s="21" t="s">
        <v>163</v>
      </c>
      <c r="C209" s="31" t="s">
        <v>262</v>
      </c>
      <c r="D209" s="31" t="s">
        <v>269</v>
      </c>
      <c r="E209" s="31"/>
      <c r="F209" s="44">
        <f t="shared" si="18"/>
        <v>4300</v>
      </c>
      <c r="G209" s="44">
        <f t="shared" si="18"/>
        <v>4300</v>
      </c>
    </row>
    <row r="210" spans="1:7" ht="15.75">
      <c r="A210" s="20" t="s">
        <v>54</v>
      </c>
      <c r="B210" s="21" t="s">
        <v>163</v>
      </c>
      <c r="C210" s="31" t="s">
        <v>262</v>
      </c>
      <c r="D210" s="31" t="s">
        <v>269</v>
      </c>
      <c r="E210" s="31" t="s">
        <v>55</v>
      </c>
      <c r="F210" s="44">
        <v>4300</v>
      </c>
      <c r="G210" s="44">
        <v>4300</v>
      </c>
    </row>
    <row r="211" spans="1:7" s="74" customFormat="1" ht="48.75" customHeight="1">
      <c r="A211" s="20" t="s">
        <v>347</v>
      </c>
      <c r="B211" s="23" t="s">
        <v>346</v>
      </c>
      <c r="C211" s="31"/>
      <c r="D211" s="31"/>
      <c r="E211" s="31"/>
      <c r="F211" s="44">
        <f aca="true" t="shared" si="19" ref="F211:G213">F212</f>
        <v>62500</v>
      </c>
      <c r="G211" s="44">
        <f t="shared" si="19"/>
        <v>62500</v>
      </c>
    </row>
    <row r="212" spans="1:7" s="74" customFormat="1" ht="31.5">
      <c r="A212" s="20" t="s">
        <v>252</v>
      </c>
      <c r="B212" s="23" t="s">
        <v>346</v>
      </c>
      <c r="C212" s="32" t="s">
        <v>253</v>
      </c>
      <c r="D212" s="31"/>
      <c r="E212" s="31"/>
      <c r="F212" s="44">
        <f t="shared" si="19"/>
        <v>62500</v>
      </c>
      <c r="G212" s="44">
        <f t="shared" si="19"/>
        <v>62500</v>
      </c>
    </row>
    <row r="213" spans="1:7" s="74" customFormat="1" ht="15.75">
      <c r="A213" s="20" t="s">
        <v>41</v>
      </c>
      <c r="B213" s="23" t="s">
        <v>346</v>
      </c>
      <c r="C213" s="32" t="s">
        <v>253</v>
      </c>
      <c r="D213" s="32" t="s">
        <v>42</v>
      </c>
      <c r="E213" s="31"/>
      <c r="F213" s="44">
        <f t="shared" si="19"/>
        <v>62500</v>
      </c>
      <c r="G213" s="44">
        <f t="shared" si="19"/>
        <v>62500</v>
      </c>
    </row>
    <row r="214" spans="1:7" s="74" customFormat="1" ht="15.75">
      <c r="A214" s="20" t="s">
        <v>43</v>
      </c>
      <c r="B214" s="23" t="s">
        <v>346</v>
      </c>
      <c r="C214" s="32" t="s">
        <v>253</v>
      </c>
      <c r="D214" s="32" t="s">
        <v>42</v>
      </c>
      <c r="E214" s="32" t="s">
        <v>258</v>
      </c>
      <c r="F214" s="44">
        <v>62500</v>
      </c>
      <c r="G214" s="44">
        <v>62500</v>
      </c>
    </row>
    <row r="215" spans="1:7" s="11" customFormat="1" ht="31.5">
      <c r="A215" s="19" t="s">
        <v>175</v>
      </c>
      <c r="B215" s="18" t="s">
        <v>164</v>
      </c>
      <c r="C215" s="30"/>
      <c r="D215" s="30"/>
      <c r="E215" s="30"/>
      <c r="F215" s="43">
        <f>F216</f>
        <v>17785282</v>
      </c>
      <c r="G215" s="43">
        <f>G216</f>
        <v>2359500</v>
      </c>
    </row>
    <row r="216" spans="1:7" s="11" customFormat="1" ht="31.5">
      <c r="A216" s="19" t="s">
        <v>177</v>
      </c>
      <c r="B216" s="18" t="s">
        <v>174</v>
      </c>
      <c r="C216" s="30"/>
      <c r="D216" s="30"/>
      <c r="E216" s="30"/>
      <c r="F216" s="43">
        <f>F217+F223+F230+F235+F239+F243</f>
        <v>17785282</v>
      </c>
      <c r="G216" s="43">
        <f>G217+G223+G230+G235+G239+G243</f>
        <v>2359500</v>
      </c>
    </row>
    <row r="217" spans="1:7" ht="63">
      <c r="A217" s="20" t="s">
        <v>14</v>
      </c>
      <c r="B217" s="21" t="s">
        <v>165</v>
      </c>
      <c r="C217" s="31"/>
      <c r="D217" s="31"/>
      <c r="E217" s="31"/>
      <c r="F217" s="44">
        <f>F218</f>
        <v>14325782</v>
      </c>
      <c r="G217" s="44">
        <v>0</v>
      </c>
    </row>
    <row r="218" spans="1:7" ht="31.5">
      <c r="A218" s="20" t="s">
        <v>252</v>
      </c>
      <c r="B218" s="21" t="s">
        <v>165</v>
      </c>
      <c r="C218" s="31" t="s">
        <v>253</v>
      </c>
      <c r="D218" s="31"/>
      <c r="E218" s="31"/>
      <c r="F218" s="44">
        <f>F219+F221</f>
        <v>14325782</v>
      </c>
      <c r="G218" s="44">
        <f>G219+G221</f>
        <v>0</v>
      </c>
    </row>
    <row r="219" spans="1:7" ht="15.75">
      <c r="A219" s="20" t="s">
        <v>254</v>
      </c>
      <c r="B219" s="21" t="s">
        <v>165</v>
      </c>
      <c r="C219" s="31" t="s">
        <v>253</v>
      </c>
      <c r="D219" s="31" t="s">
        <v>255</v>
      </c>
      <c r="E219" s="31"/>
      <c r="F219" s="44">
        <f>F220</f>
        <v>9020942</v>
      </c>
      <c r="G219" s="44">
        <f>G220</f>
        <v>0</v>
      </c>
    </row>
    <row r="220" spans="1:7" ht="15.75">
      <c r="A220" s="20" t="s">
        <v>0</v>
      </c>
      <c r="B220" s="21" t="s">
        <v>165</v>
      </c>
      <c r="C220" s="31" t="s">
        <v>253</v>
      </c>
      <c r="D220" s="31" t="s">
        <v>255</v>
      </c>
      <c r="E220" s="31" t="s">
        <v>258</v>
      </c>
      <c r="F220" s="44">
        <v>9020942</v>
      </c>
      <c r="G220" s="44">
        <v>0</v>
      </c>
    </row>
    <row r="221" spans="1:7" ht="15.75">
      <c r="A221" s="20" t="s">
        <v>166</v>
      </c>
      <c r="B221" s="21" t="s">
        <v>165</v>
      </c>
      <c r="C221" s="31" t="s">
        <v>253</v>
      </c>
      <c r="D221" s="31" t="s">
        <v>39</v>
      </c>
      <c r="E221" s="31"/>
      <c r="F221" s="44">
        <f>F222</f>
        <v>5304840</v>
      </c>
      <c r="G221" s="44">
        <f>G222</f>
        <v>0</v>
      </c>
    </row>
    <row r="222" spans="1:7" ht="15.75">
      <c r="A222" s="22" t="s">
        <v>40</v>
      </c>
      <c r="B222" s="21" t="s">
        <v>165</v>
      </c>
      <c r="C222" s="31" t="s">
        <v>253</v>
      </c>
      <c r="D222" s="31" t="s">
        <v>39</v>
      </c>
      <c r="E222" s="31" t="s">
        <v>269</v>
      </c>
      <c r="F222" s="44">
        <f>4777240+1227600-700000</f>
        <v>5304840</v>
      </c>
      <c r="G222" s="44">
        <v>0</v>
      </c>
    </row>
    <row r="223" spans="1:7" ht="47.25">
      <c r="A223" s="20" t="s">
        <v>168</v>
      </c>
      <c r="B223" s="21" t="s">
        <v>167</v>
      </c>
      <c r="C223" s="31"/>
      <c r="D223" s="31"/>
      <c r="E223" s="31"/>
      <c r="F223" s="44">
        <f>F224+F227</f>
        <v>788000</v>
      </c>
      <c r="G223" s="44">
        <f>G224+G227</f>
        <v>0</v>
      </c>
    </row>
    <row r="224" spans="1:7" ht="31.5">
      <c r="A224" s="22" t="s">
        <v>261</v>
      </c>
      <c r="B224" s="21" t="s">
        <v>167</v>
      </c>
      <c r="C224" s="31" t="s">
        <v>262</v>
      </c>
      <c r="D224" s="31"/>
      <c r="E224" s="31"/>
      <c r="F224" s="44">
        <f>F225</f>
        <v>440000</v>
      </c>
      <c r="G224" s="44">
        <f>G225</f>
        <v>0</v>
      </c>
    </row>
    <row r="225" spans="1:7" ht="15.75">
      <c r="A225" s="20" t="s">
        <v>53</v>
      </c>
      <c r="B225" s="21" t="s">
        <v>167</v>
      </c>
      <c r="C225" s="31" t="s">
        <v>262</v>
      </c>
      <c r="D225" s="31" t="s">
        <v>269</v>
      </c>
      <c r="E225" s="31"/>
      <c r="F225" s="44">
        <f>F226</f>
        <v>440000</v>
      </c>
      <c r="G225" s="44">
        <f>G226</f>
        <v>0</v>
      </c>
    </row>
    <row r="226" spans="1:7" ht="15.75">
      <c r="A226" s="20" t="s">
        <v>54</v>
      </c>
      <c r="B226" s="21" t="s">
        <v>167</v>
      </c>
      <c r="C226" s="31" t="s">
        <v>262</v>
      </c>
      <c r="D226" s="31" t="s">
        <v>269</v>
      </c>
      <c r="E226" s="31" t="s">
        <v>55</v>
      </c>
      <c r="F226" s="44">
        <v>440000</v>
      </c>
      <c r="G226" s="44">
        <v>0</v>
      </c>
    </row>
    <row r="227" spans="1:7" ht="31.5">
      <c r="A227" s="20" t="s">
        <v>252</v>
      </c>
      <c r="B227" s="21" t="s">
        <v>167</v>
      </c>
      <c r="C227" s="31" t="s">
        <v>253</v>
      </c>
      <c r="D227" s="31"/>
      <c r="E227" s="31"/>
      <c r="F227" s="44">
        <f>F228</f>
        <v>348000</v>
      </c>
      <c r="G227" s="44">
        <f>G228</f>
        <v>0</v>
      </c>
    </row>
    <row r="228" spans="1:7" ht="15.75">
      <c r="A228" s="20" t="s">
        <v>166</v>
      </c>
      <c r="B228" s="21" t="s">
        <v>167</v>
      </c>
      <c r="C228" s="31" t="s">
        <v>253</v>
      </c>
      <c r="D228" s="31" t="s">
        <v>39</v>
      </c>
      <c r="E228" s="31"/>
      <c r="F228" s="44">
        <f>F229</f>
        <v>348000</v>
      </c>
      <c r="G228" s="44">
        <f>G229</f>
        <v>0</v>
      </c>
    </row>
    <row r="229" spans="1:7" ht="15.75">
      <c r="A229" s="22" t="s">
        <v>40</v>
      </c>
      <c r="B229" s="21" t="s">
        <v>167</v>
      </c>
      <c r="C229" s="31" t="s">
        <v>253</v>
      </c>
      <c r="D229" s="31" t="s">
        <v>39</v>
      </c>
      <c r="E229" s="31" t="s">
        <v>269</v>
      </c>
      <c r="F229" s="44">
        <v>348000</v>
      </c>
      <c r="G229" s="44">
        <v>0</v>
      </c>
    </row>
    <row r="230" spans="1:7" ht="31.5">
      <c r="A230" s="20" t="s">
        <v>170</v>
      </c>
      <c r="B230" s="21" t="s">
        <v>169</v>
      </c>
      <c r="C230" s="31"/>
      <c r="D230" s="31"/>
      <c r="E230" s="31"/>
      <c r="F230" s="44">
        <f>F231</f>
        <v>212000</v>
      </c>
      <c r="G230" s="44">
        <v>0</v>
      </c>
    </row>
    <row r="231" spans="1:7" ht="31.5">
      <c r="A231" s="20" t="s">
        <v>252</v>
      </c>
      <c r="B231" s="21" t="s">
        <v>169</v>
      </c>
      <c r="C231" s="31" t="s">
        <v>253</v>
      </c>
      <c r="D231" s="31"/>
      <c r="E231" s="31"/>
      <c r="F231" s="44">
        <f>F232</f>
        <v>212000</v>
      </c>
      <c r="G231" s="44">
        <f>G232</f>
        <v>0</v>
      </c>
    </row>
    <row r="232" spans="1:7" ht="15.75">
      <c r="A232" s="20" t="s">
        <v>166</v>
      </c>
      <c r="B232" s="21" t="s">
        <v>169</v>
      </c>
      <c r="C232" s="31" t="s">
        <v>253</v>
      </c>
      <c r="D232" s="31" t="s">
        <v>39</v>
      </c>
      <c r="E232" s="31"/>
      <c r="F232" s="44">
        <f>F233+F234</f>
        <v>212000</v>
      </c>
      <c r="G232" s="44">
        <f>G233</f>
        <v>0</v>
      </c>
    </row>
    <row r="233" spans="1:7" ht="15.75">
      <c r="A233" s="20" t="s">
        <v>40</v>
      </c>
      <c r="B233" s="21" t="s">
        <v>169</v>
      </c>
      <c r="C233" s="31" t="s">
        <v>253</v>
      </c>
      <c r="D233" s="31" t="s">
        <v>39</v>
      </c>
      <c r="E233" s="31" t="s">
        <v>269</v>
      </c>
      <c r="F233" s="44">
        <v>12000</v>
      </c>
      <c r="G233" s="44">
        <f>G234</f>
        <v>0</v>
      </c>
    </row>
    <row r="234" spans="1:7" ht="15.75">
      <c r="A234" s="22" t="s">
        <v>171</v>
      </c>
      <c r="B234" s="21" t="s">
        <v>169</v>
      </c>
      <c r="C234" s="31" t="s">
        <v>253</v>
      </c>
      <c r="D234" s="31" t="s">
        <v>39</v>
      </c>
      <c r="E234" s="31" t="s">
        <v>270</v>
      </c>
      <c r="F234" s="44">
        <v>200000</v>
      </c>
      <c r="G234" s="44">
        <v>0</v>
      </c>
    </row>
    <row r="235" spans="1:7" ht="31.5">
      <c r="A235" s="20" t="s">
        <v>162</v>
      </c>
      <c r="B235" s="21" t="s">
        <v>304</v>
      </c>
      <c r="C235" s="31"/>
      <c r="D235" s="31"/>
      <c r="E235" s="31"/>
      <c r="F235" s="44">
        <f aca="true" t="shared" si="20" ref="F235:G237">F236</f>
        <v>100000</v>
      </c>
      <c r="G235" s="44">
        <f t="shared" si="20"/>
        <v>0</v>
      </c>
    </row>
    <row r="236" spans="1:7" ht="31.5">
      <c r="A236" s="20" t="s">
        <v>252</v>
      </c>
      <c r="B236" s="21" t="s">
        <v>304</v>
      </c>
      <c r="C236" s="31" t="s">
        <v>253</v>
      </c>
      <c r="D236" s="31"/>
      <c r="E236" s="31"/>
      <c r="F236" s="44">
        <f t="shared" si="20"/>
        <v>100000</v>
      </c>
      <c r="G236" s="44">
        <f t="shared" si="20"/>
        <v>0</v>
      </c>
    </row>
    <row r="237" spans="1:7" ht="15.75">
      <c r="A237" s="20" t="s">
        <v>166</v>
      </c>
      <c r="B237" s="21" t="s">
        <v>304</v>
      </c>
      <c r="C237" s="31" t="s">
        <v>253</v>
      </c>
      <c r="D237" s="31" t="s">
        <v>39</v>
      </c>
      <c r="E237" s="31"/>
      <c r="F237" s="44">
        <f t="shared" si="20"/>
        <v>100000</v>
      </c>
      <c r="G237" s="44">
        <f t="shared" si="20"/>
        <v>0</v>
      </c>
    </row>
    <row r="238" spans="1:7" s="74" customFormat="1" ht="15.75">
      <c r="A238" s="22" t="s">
        <v>40</v>
      </c>
      <c r="B238" s="23" t="s">
        <v>304</v>
      </c>
      <c r="C238" s="31" t="s">
        <v>253</v>
      </c>
      <c r="D238" s="31" t="s">
        <v>39</v>
      </c>
      <c r="E238" s="32" t="s">
        <v>269</v>
      </c>
      <c r="F238" s="44">
        <v>100000</v>
      </c>
      <c r="G238" s="44">
        <v>0</v>
      </c>
    </row>
    <row r="239" spans="1:7" ht="46.5" customHeight="1">
      <c r="A239" s="20" t="s">
        <v>336</v>
      </c>
      <c r="B239" s="21" t="s">
        <v>172</v>
      </c>
      <c r="C239" s="31"/>
      <c r="D239" s="31"/>
      <c r="E239" s="31"/>
      <c r="F239" s="44">
        <f aca="true" t="shared" si="21" ref="F239:G241">F240</f>
        <v>2200</v>
      </c>
      <c r="G239" s="44">
        <f t="shared" si="21"/>
        <v>2200</v>
      </c>
    </row>
    <row r="240" spans="1:7" ht="31.5">
      <c r="A240" s="20" t="s">
        <v>252</v>
      </c>
      <c r="B240" s="21" t="s">
        <v>172</v>
      </c>
      <c r="C240" s="31" t="s">
        <v>253</v>
      </c>
      <c r="D240" s="31"/>
      <c r="E240" s="31"/>
      <c r="F240" s="44">
        <f t="shared" si="21"/>
        <v>2200</v>
      </c>
      <c r="G240" s="44">
        <f t="shared" si="21"/>
        <v>2200</v>
      </c>
    </row>
    <row r="241" spans="1:7" ht="15.75">
      <c r="A241" s="20" t="s">
        <v>166</v>
      </c>
      <c r="B241" s="21" t="s">
        <v>172</v>
      </c>
      <c r="C241" s="31" t="s">
        <v>253</v>
      </c>
      <c r="D241" s="31" t="s">
        <v>39</v>
      </c>
      <c r="E241" s="31"/>
      <c r="F241" s="44">
        <f t="shared" si="21"/>
        <v>2200</v>
      </c>
      <c r="G241" s="44">
        <f t="shared" si="21"/>
        <v>2200</v>
      </c>
    </row>
    <row r="242" spans="1:7" ht="15.75">
      <c r="A242" s="20" t="s">
        <v>40</v>
      </c>
      <c r="B242" s="31" t="s">
        <v>172</v>
      </c>
      <c r="C242" s="31" t="s">
        <v>253</v>
      </c>
      <c r="D242" s="31" t="s">
        <v>39</v>
      </c>
      <c r="E242" s="31" t="s">
        <v>269</v>
      </c>
      <c r="F242" s="44">
        <v>2200</v>
      </c>
      <c r="G242" s="44">
        <v>2200</v>
      </c>
    </row>
    <row r="243" spans="1:7" ht="78.75">
      <c r="A243" s="20" t="s">
        <v>44</v>
      </c>
      <c r="B243" s="21" t="s">
        <v>173</v>
      </c>
      <c r="C243" s="31"/>
      <c r="D243" s="31"/>
      <c r="E243" s="31"/>
      <c r="F243" s="44">
        <f>F244</f>
        <v>2357300</v>
      </c>
      <c r="G243" s="44">
        <f>G244</f>
        <v>2357300</v>
      </c>
    </row>
    <row r="244" spans="1:7" ht="31.5">
      <c r="A244" s="20" t="s">
        <v>252</v>
      </c>
      <c r="B244" s="21" t="s">
        <v>173</v>
      </c>
      <c r="C244" s="31" t="s">
        <v>253</v>
      </c>
      <c r="D244" s="31"/>
      <c r="E244" s="31"/>
      <c r="F244" s="44">
        <f>F247+F245</f>
        <v>2357300</v>
      </c>
      <c r="G244" s="44">
        <f>G247+G245</f>
        <v>2357300</v>
      </c>
    </row>
    <row r="245" spans="1:7" ht="15.75">
      <c r="A245" s="20" t="s">
        <v>254</v>
      </c>
      <c r="B245" s="21" t="s">
        <v>173</v>
      </c>
      <c r="C245" s="31" t="s">
        <v>253</v>
      </c>
      <c r="D245" s="31" t="s">
        <v>255</v>
      </c>
      <c r="E245" s="31"/>
      <c r="F245" s="44">
        <f>F246</f>
        <v>1552700</v>
      </c>
      <c r="G245" s="44">
        <f>G246</f>
        <v>1552700</v>
      </c>
    </row>
    <row r="246" spans="1:7" ht="15.75">
      <c r="A246" s="20" t="s">
        <v>0</v>
      </c>
      <c r="B246" s="21" t="s">
        <v>173</v>
      </c>
      <c r="C246" s="31" t="s">
        <v>253</v>
      </c>
      <c r="D246" s="31" t="s">
        <v>255</v>
      </c>
      <c r="E246" s="31" t="s">
        <v>258</v>
      </c>
      <c r="F246" s="44">
        <v>1552700</v>
      </c>
      <c r="G246" s="44">
        <v>1552700</v>
      </c>
    </row>
    <row r="247" spans="1:7" ht="15.75">
      <c r="A247" s="20" t="s">
        <v>166</v>
      </c>
      <c r="B247" s="21" t="s">
        <v>173</v>
      </c>
      <c r="C247" s="31" t="s">
        <v>253</v>
      </c>
      <c r="D247" s="31" t="s">
        <v>39</v>
      </c>
      <c r="E247" s="31"/>
      <c r="F247" s="44">
        <f>F248</f>
        <v>804600</v>
      </c>
      <c r="G247" s="44">
        <f>G248</f>
        <v>804600</v>
      </c>
    </row>
    <row r="248" spans="1:7" ht="15.75">
      <c r="A248" s="20" t="s">
        <v>40</v>
      </c>
      <c r="B248" s="21" t="s">
        <v>173</v>
      </c>
      <c r="C248" s="31" t="s">
        <v>253</v>
      </c>
      <c r="D248" s="31" t="s">
        <v>39</v>
      </c>
      <c r="E248" s="31" t="s">
        <v>269</v>
      </c>
      <c r="F248" s="44">
        <v>804600</v>
      </c>
      <c r="G248" s="44">
        <v>804600</v>
      </c>
    </row>
    <row r="249" spans="1:7" s="11" customFormat="1" ht="47.25">
      <c r="A249" s="19" t="s">
        <v>178</v>
      </c>
      <c r="B249" s="18" t="s">
        <v>182</v>
      </c>
      <c r="C249" s="30"/>
      <c r="D249" s="30"/>
      <c r="E249" s="30"/>
      <c r="F249" s="43">
        <f>F250+F255+F272+F278</f>
        <v>56418600</v>
      </c>
      <c r="G249" s="43">
        <f>G250+G255+G272+G278</f>
        <v>7598500</v>
      </c>
    </row>
    <row r="250" spans="1:7" s="11" customFormat="1" ht="31.5">
      <c r="A250" s="19" t="s">
        <v>181</v>
      </c>
      <c r="B250" s="18" t="s">
        <v>183</v>
      </c>
      <c r="C250" s="30"/>
      <c r="D250" s="30"/>
      <c r="E250" s="30"/>
      <c r="F250" s="43">
        <f>F251</f>
        <v>3298100</v>
      </c>
      <c r="G250" s="43">
        <v>0</v>
      </c>
    </row>
    <row r="251" spans="1:7" ht="47.25">
      <c r="A251" s="20" t="s">
        <v>185</v>
      </c>
      <c r="B251" s="21" t="s">
        <v>184</v>
      </c>
      <c r="C251" s="31"/>
      <c r="D251" s="31"/>
      <c r="E251" s="31"/>
      <c r="F251" s="44">
        <f>F252</f>
        <v>3298100</v>
      </c>
      <c r="G251" s="44">
        <v>0</v>
      </c>
    </row>
    <row r="252" spans="1:7" s="74" customFormat="1" ht="15.75">
      <c r="A252" s="20"/>
      <c r="B252" s="23" t="s">
        <v>184</v>
      </c>
      <c r="C252" s="32" t="s">
        <v>253</v>
      </c>
      <c r="D252" s="31"/>
      <c r="E252" s="31"/>
      <c r="F252" s="44">
        <f>F253</f>
        <v>3298100</v>
      </c>
      <c r="G252" s="44"/>
    </row>
    <row r="253" spans="1:7" ht="31.5">
      <c r="A253" s="20" t="s">
        <v>252</v>
      </c>
      <c r="B253" s="21" t="s">
        <v>184</v>
      </c>
      <c r="C253" s="31" t="s">
        <v>253</v>
      </c>
      <c r="D253" s="32" t="s">
        <v>278</v>
      </c>
      <c r="E253" s="31"/>
      <c r="F253" s="44">
        <f>F254</f>
        <v>3298100</v>
      </c>
      <c r="G253" s="44">
        <f>G254</f>
        <v>0</v>
      </c>
    </row>
    <row r="254" spans="1:7" ht="15.75">
      <c r="A254" s="20" t="s">
        <v>59</v>
      </c>
      <c r="B254" s="21" t="s">
        <v>184</v>
      </c>
      <c r="C254" s="31" t="s">
        <v>253</v>
      </c>
      <c r="D254" s="31" t="s">
        <v>278</v>
      </c>
      <c r="E254" s="32" t="s">
        <v>258</v>
      </c>
      <c r="F254" s="44">
        <v>3298100</v>
      </c>
      <c r="G254" s="44">
        <v>0</v>
      </c>
    </row>
    <row r="255" spans="1:7" s="11" customFormat="1" ht="31.5">
      <c r="A255" s="19" t="s">
        <v>187</v>
      </c>
      <c r="B255" s="18" t="s">
        <v>186</v>
      </c>
      <c r="C255" s="30"/>
      <c r="D255" s="30"/>
      <c r="E255" s="30"/>
      <c r="F255" s="43">
        <f>F256+F260+F264+F268</f>
        <v>4771500</v>
      </c>
      <c r="G255" s="43">
        <f>G256+G260+G264+G268</f>
        <v>36500</v>
      </c>
    </row>
    <row r="256" spans="1:7" ht="47.25">
      <c r="A256" s="20" t="s">
        <v>168</v>
      </c>
      <c r="B256" s="21" t="s">
        <v>188</v>
      </c>
      <c r="C256" s="31"/>
      <c r="D256" s="31"/>
      <c r="E256" s="31"/>
      <c r="F256" s="44">
        <f>F257</f>
        <v>30000</v>
      </c>
      <c r="G256" s="44">
        <v>0</v>
      </c>
    </row>
    <row r="257" spans="1:7" ht="31.5">
      <c r="A257" s="20" t="s">
        <v>252</v>
      </c>
      <c r="B257" s="21" t="s">
        <v>188</v>
      </c>
      <c r="C257" s="32" t="s">
        <v>253</v>
      </c>
      <c r="D257" s="31"/>
      <c r="E257" s="31"/>
      <c r="F257" s="44">
        <f>F258</f>
        <v>30000</v>
      </c>
      <c r="G257" s="44">
        <f>G258</f>
        <v>0</v>
      </c>
    </row>
    <row r="258" spans="1:7" ht="15.75">
      <c r="A258" s="20" t="s">
        <v>59</v>
      </c>
      <c r="B258" s="21" t="s">
        <v>188</v>
      </c>
      <c r="C258" s="32" t="s">
        <v>253</v>
      </c>
      <c r="D258" s="31" t="s">
        <v>278</v>
      </c>
      <c r="E258" s="31"/>
      <c r="F258" s="44">
        <f>F259</f>
        <v>30000</v>
      </c>
      <c r="G258" s="44">
        <v>0</v>
      </c>
    </row>
    <row r="259" spans="1:7" ht="15.75">
      <c r="A259" s="20" t="s">
        <v>113</v>
      </c>
      <c r="B259" s="21" t="s">
        <v>188</v>
      </c>
      <c r="C259" s="32" t="s">
        <v>253</v>
      </c>
      <c r="D259" s="31" t="s">
        <v>278</v>
      </c>
      <c r="E259" s="31" t="s">
        <v>259</v>
      </c>
      <c r="F259" s="44">
        <v>30000</v>
      </c>
      <c r="G259" s="44">
        <v>0</v>
      </c>
    </row>
    <row r="260" spans="1:7" ht="54" customHeight="1">
      <c r="A260" s="20" t="s">
        <v>303</v>
      </c>
      <c r="B260" s="21" t="s">
        <v>302</v>
      </c>
      <c r="C260" s="32"/>
      <c r="D260" s="31"/>
      <c r="E260" s="31"/>
      <c r="F260" s="44">
        <f aca="true" t="shared" si="22" ref="F260:G262">F261</f>
        <v>534000</v>
      </c>
      <c r="G260" s="44">
        <f t="shared" si="22"/>
        <v>0</v>
      </c>
    </row>
    <row r="261" spans="1:7" ht="31.5">
      <c r="A261" s="20" t="s">
        <v>252</v>
      </c>
      <c r="B261" s="21" t="s">
        <v>302</v>
      </c>
      <c r="C261" s="32" t="s">
        <v>253</v>
      </c>
      <c r="D261" s="31"/>
      <c r="E261" s="31"/>
      <c r="F261" s="44">
        <f t="shared" si="22"/>
        <v>534000</v>
      </c>
      <c r="G261" s="44">
        <f t="shared" si="22"/>
        <v>0</v>
      </c>
    </row>
    <row r="262" spans="1:7" ht="15.75">
      <c r="A262" s="20" t="s">
        <v>59</v>
      </c>
      <c r="B262" s="21" t="s">
        <v>302</v>
      </c>
      <c r="C262" s="32" t="s">
        <v>253</v>
      </c>
      <c r="D262" s="31" t="s">
        <v>278</v>
      </c>
      <c r="E262" s="31"/>
      <c r="F262" s="44">
        <f t="shared" si="22"/>
        <v>534000</v>
      </c>
      <c r="G262" s="44">
        <f t="shared" si="22"/>
        <v>0</v>
      </c>
    </row>
    <row r="263" spans="1:7" ht="15.75">
      <c r="A263" s="20" t="s">
        <v>113</v>
      </c>
      <c r="B263" s="21" t="s">
        <v>302</v>
      </c>
      <c r="C263" s="32" t="s">
        <v>253</v>
      </c>
      <c r="D263" s="31" t="s">
        <v>278</v>
      </c>
      <c r="E263" s="31" t="s">
        <v>259</v>
      </c>
      <c r="F263" s="44">
        <f>534000</f>
        <v>534000</v>
      </c>
      <c r="G263" s="44">
        <v>0</v>
      </c>
    </row>
    <row r="264" spans="1:7" ht="47.25">
      <c r="A264" s="20" t="s">
        <v>185</v>
      </c>
      <c r="B264" s="21" t="s">
        <v>189</v>
      </c>
      <c r="C264" s="31"/>
      <c r="D264" s="31"/>
      <c r="E264" s="31"/>
      <c r="F264" s="44">
        <f>F265</f>
        <v>4171000</v>
      </c>
      <c r="G264" s="44">
        <v>0</v>
      </c>
    </row>
    <row r="265" spans="1:7" ht="31.5">
      <c r="A265" s="20" t="s">
        <v>252</v>
      </c>
      <c r="B265" s="21" t="s">
        <v>189</v>
      </c>
      <c r="C265" s="32" t="s">
        <v>253</v>
      </c>
      <c r="D265" s="31"/>
      <c r="E265" s="31"/>
      <c r="F265" s="44">
        <f>F266</f>
        <v>4171000</v>
      </c>
      <c r="G265" s="44">
        <f>G266</f>
        <v>0</v>
      </c>
    </row>
    <row r="266" spans="1:7" ht="15.75">
      <c r="A266" s="20" t="s">
        <v>59</v>
      </c>
      <c r="B266" s="21" t="s">
        <v>189</v>
      </c>
      <c r="C266" s="32" t="s">
        <v>253</v>
      </c>
      <c r="D266" s="31" t="s">
        <v>278</v>
      </c>
      <c r="E266" s="31"/>
      <c r="F266" s="44">
        <f>F267</f>
        <v>4171000</v>
      </c>
      <c r="G266" s="44">
        <v>0</v>
      </c>
    </row>
    <row r="267" spans="1:7" ht="15.75">
      <c r="A267" s="20" t="s">
        <v>113</v>
      </c>
      <c r="B267" s="21" t="s">
        <v>189</v>
      </c>
      <c r="C267" s="32" t="s">
        <v>253</v>
      </c>
      <c r="D267" s="31" t="s">
        <v>278</v>
      </c>
      <c r="E267" s="31" t="s">
        <v>259</v>
      </c>
      <c r="F267" s="44">
        <f>4550000+155000-534000</f>
        <v>4171000</v>
      </c>
      <c r="G267" s="44">
        <v>0</v>
      </c>
    </row>
    <row r="268" spans="1:7" s="74" customFormat="1" ht="79.5" customHeight="1">
      <c r="A268" s="20" t="s">
        <v>345</v>
      </c>
      <c r="B268" s="23" t="s">
        <v>348</v>
      </c>
      <c r="C268" s="32"/>
      <c r="D268" s="31"/>
      <c r="E268" s="31"/>
      <c r="F268" s="44">
        <f aca="true" t="shared" si="23" ref="F268:G270">F269</f>
        <v>36500</v>
      </c>
      <c r="G268" s="44">
        <f t="shared" si="23"/>
        <v>36500</v>
      </c>
    </row>
    <row r="269" spans="1:7" s="74" customFormat="1" ht="31.5">
      <c r="A269" s="20" t="s">
        <v>252</v>
      </c>
      <c r="B269" s="23" t="s">
        <v>348</v>
      </c>
      <c r="C269" s="32" t="s">
        <v>253</v>
      </c>
      <c r="D269" s="31"/>
      <c r="E269" s="31"/>
      <c r="F269" s="44">
        <f t="shared" si="23"/>
        <v>36500</v>
      </c>
      <c r="G269" s="44">
        <f t="shared" si="23"/>
        <v>36500</v>
      </c>
    </row>
    <row r="270" spans="1:7" s="74" customFormat="1" ht="15.75">
      <c r="A270" s="20" t="s">
        <v>59</v>
      </c>
      <c r="B270" s="23" t="s">
        <v>348</v>
      </c>
      <c r="C270" s="32" t="s">
        <v>253</v>
      </c>
      <c r="D270" s="32" t="s">
        <v>278</v>
      </c>
      <c r="E270" s="31"/>
      <c r="F270" s="44">
        <f t="shared" si="23"/>
        <v>36500</v>
      </c>
      <c r="G270" s="44">
        <f t="shared" si="23"/>
        <v>36500</v>
      </c>
    </row>
    <row r="271" spans="1:7" s="74" customFormat="1" ht="15.75">
      <c r="A271" s="20" t="s">
        <v>113</v>
      </c>
      <c r="B271" s="23" t="s">
        <v>348</v>
      </c>
      <c r="C271" s="32" t="s">
        <v>253</v>
      </c>
      <c r="D271" s="32" t="s">
        <v>278</v>
      </c>
      <c r="E271" s="32" t="s">
        <v>259</v>
      </c>
      <c r="F271" s="44">
        <v>36500</v>
      </c>
      <c r="G271" s="44">
        <v>36500</v>
      </c>
    </row>
    <row r="272" spans="1:7" s="11" customFormat="1" ht="47.25">
      <c r="A272" s="19" t="s">
        <v>190</v>
      </c>
      <c r="B272" s="18" t="s">
        <v>191</v>
      </c>
      <c r="C272" s="30"/>
      <c r="D272" s="30"/>
      <c r="E272" s="30"/>
      <c r="F272" s="43">
        <f>F273</f>
        <v>3860000</v>
      </c>
      <c r="G272" s="43">
        <f>G273</f>
        <v>0</v>
      </c>
    </row>
    <row r="273" spans="1:7" ht="63">
      <c r="A273" s="20" t="s">
        <v>200</v>
      </c>
      <c r="B273" s="21" t="s">
        <v>192</v>
      </c>
      <c r="C273" s="31"/>
      <c r="D273" s="31"/>
      <c r="E273" s="31"/>
      <c r="F273" s="44">
        <f>F274</f>
        <v>3860000</v>
      </c>
      <c r="G273" s="44">
        <v>0</v>
      </c>
    </row>
    <row r="274" spans="1:7" ht="31.5">
      <c r="A274" s="20" t="s">
        <v>252</v>
      </c>
      <c r="B274" s="21" t="s">
        <v>192</v>
      </c>
      <c r="C274" s="31" t="s">
        <v>253</v>
      </c>
      <c r="D274" s="31"/>
      <c r="E274" s="31"/>
      <c r="F274" s="44">
        <f>F275</f>
        <v>3860000</v>
      </c>
      <c r="G274" s="44">
        <f>G275</f>
        <v>0</v>
      </c>
    </row>
    <row r="275" spans="1:7" ht="15.75">
      <c r="A275" s="20" t="s">
        <v>59</v>
      </c>
      <c r="B275" s="21" t="s">
        <v>192</v>
      </c>
      <c r="C275" s="31" t="s">
        <v>253</v>
      </c>
      <c r="D275" s="31" t="s">
        <v>278</v>
      </c>
      <c r="E275" s="31"/>
      <c r="F275" s="44">
        <f>F276+F277</f>
        <v>3860000</v>
      </c>
      <c r="G275" s="44">
        <v>0</v>
      </c>
    </row>
    <row r="276" spans="1:7" ht="15.75">
      <c r="A276" s="20" t="s">
        <v>63</v>
      </c>
      <c r="B276" s="21" t="s">
        <v>192</v>
      </c>
      <c r="C276" s="31" t="s">
        <v>253</v>
      </c>
      <c r="D276" s="31" t="s">
        <v>278</v>
      </c>
      <c r="E276" s="31" t="s">
        <v>269</v>
      </c>
      <c r="F276" s="44">
        <f>1910000+490000+500000</f>
        <v>2900000</v>
      </c>
      <c r="G276" s="44">
        <v>0</v>
      </c>
    </row>
    <row r="277" spans="1:7" ht="15.75">
      <c r="A277" s="22" t="s">
        <v>61</v>
      </c>
      <c r="B277" s="21" t="s">
        <v>192</v>
      </c>
      <c r="C277" s="32" t="s">
        <v>253</v>
      </c>
      <c r="D277" s="32" t="s">
        <v>278</v>
      </c>
      <c r="E277" s="32" t="s">
        <v>258</v>
      </c>
      <c r="F277" s="44">
        <f>1350000-490000+100000</f>
        <v>960000</v>
      </c>
      <c r="G277" s="44">
        <v>0</v>
      </c>
    </row>
    <row r="278" spans="1:7" s="11" customFormat="1" ht="63">
      <c r="A278" s="19" t="s">
        <v>297</v>
      </c>
      <c r="B278" s="18" t="s">
        <v>193</v>
      </c>
      <c r="C278" s="30"/>
      <c r="D278" s="30"/>
      <c r="E278" s="30"/>
      <c r="F278" s="43">
        <f>F279+F283</f>
        <v>44489000</v>
      </c>
      <c r="G278" s="43">
        <f>G279+G283</f>
        <v>7562000</v>
      </c>
    </row>
    <row r="279" spans="1:11" ht="63">
      <c r="A279" s="20" t="s">
        <v>14</v>
      </c>
      <c r="B279" s="21" t="s">
        <v>194</v>
      </c>
      <c r="C279" s="31"/>
      <c r="D279" s="31"/>
      <c r="E279" s="31"/>
      <c r="F279" s="44">
        <f>F280</f>
        <v>36927000</v>
      </c>
      <c r="G279" s="44">
        <v>0</v>
      </c>
      <c r="H279" s="49"/>
      <c r="I279" s="49"/>
      <c r="J279" s="49"/>
      <c r="K279" s="49"/>
    </row>
    <row r="280" spans="1:11" ht="31.5">
      <c r="A280" s="20" t="s">
        <v>252</v>
      </c>
      <c r="B280" s="21" t="s">
        <v>194</v>
      </c>
      <c r="C280" s="31" t="s">
        <v>253</v>
      </c>
      <c r="D280" s="31"/>
      <c r="E280" s="31"/>
      <c r="F280" s="44">
        <f>F281</f>
        <v>36927000</v>
      </c>
      <c r="G280" s="44">
        <f>G281</f>
        <v>0</v>
      </c>
      <c r="H280" s="49"/>
      <c r="I280" s="49"/>
      <c r="J280" s="49"/>
      <c r="K280" s="49"/>
    </row>
    <row r="281" spans="1:11" ht="15.75">
      <c r="A281" s="20" t="s">
        <v>59</v>
      </c>
      <c r="B281" s="21" t="s">
        <v>194</v>
      </c>
      <c r="C281" s="31" t="s">
        <v>253</v>
      </c>
      <c r="D281" s="31" t="s">
        <v>278</v>
      </c>
      <c r="E281" s="31"/>
      <c r="F281" s="44">
        <f>F282</f>
        <v>36927000</v>
      </c>
      <c r="G281" s="44">
        <v>0</v>
      </c>
      <c r="H281" s="49"/>
      <c r="I281" s="49"/>
      <c r="J281" s="49"/>
      <c r="K281" s="49"/>
    </row>
    <row r="282" spans="1:11" ht="31.5">
      <c r="A282" s="20" t="s">
        <v>60</v>
      </c>
      <c r="B282" s="21" t="s">
        <v>194</v>
      </c>
      <c r="C282" s="31" t="s">
        <v>253</v>
      </c>
      <c r="D282" s="31" t="s">
        <v>278</v>
      </c>
      <c r="E282" s="31" t="s">
        <v>278</v>
      </c>
      <c r="F282" s="44">
        <f>16906500+20020500</f>
        <v>36927000</v>
      </c>
      <c r="G282" s="44">
        <v>0</v>
      </c>
      <c r="H282" s="49"/>
      <c r="I282" s="49"/>
      <c r="J282" s="49"/>
      <c r="K282" s="49"/>
    </row>
    <row r="283" spans="1:7" ht="31.5">
      <c r="A283" s="20" t="s">
        <v>335</v>
      </c>
      <c r="B283" s="21" t="s">
        <v>195</v>
      </c>
      <c r="C283" s="31"/>
      <c r="D283" s="31"/>
      <c r="E283" s="31"/>
      <c r="F283" s="44">
        <f>F284+F287</f>
        <v>7562000</v>
      </c>
      <c r="G283" s="44">
        <f>G284+G287</f>
        <v>7562000</v>
      </c>
    </row>
    <row r="284" spans="1:7" ht="47.25">
      <c r="A284" s="20" t="s">
        <v>276</v>
      </c>
      <c r="B284" s="21" t="s">
        <v>195</v>
      </c>
      <c r="C284" s="31" t="s">
        <v>277</v>
      </c>
      <c r="D284" s="31"/>
      <c r="E284" s="31"/>
      <c r="F284" s="44">
        <f>F285</f>
        <v>7350900</v>
      </c>
      <c r="G284" s="44">
        <f>G285</f>
        <v>7350900</v>
      </c>
    </row>
    <row r="285" spans="1:7" ht="15.75">
      <c r="A285" s="20" t="s">
        <v>59</v>
      </c>
      <c r="B285" s="21" t="s">
        <v>195</v>
      </c>
      <c r="C285" s="31" t="s">
        <v>277</v>
      </c>
      <c r="D285" s="31" t="s">
        <v>278</v>
      </c>
      <c r="E285" s="31"/>
      <c r="F285" s="44">
        <f>F286</f>
        <v>7350900</v>
      </c>
      <c r="G285" s="44">
        <f>G286</f>
        <v>7350900</v>
      </c>
    </row>
    <row r="286" spans="1:7" ht="31.5">
      <c r="A286" s="20" t="s">
        <v>60</v>
      </c>
      <c r="B286" s="21" t="s">
        <v>195</v>
      </c>
      <c r="C286" s="31" t="s">
        <v>277</v>
      </c>
      <c r="D286" s="31" t="s">
        <v>278</v>
      </c>
      <c r="E286" s="31" t="s">
        <v>278</v>
      </c>
      <c r="F286" s="44">
        <v>7350900</v>
      </c>
      <c r="G286" s="44">
        <v>7350900</v>
      </c>
    </row>
    <row r="287" spans="1:7" ht="15.75">
      <c r="A287" s="20" t="s">
        <v>263</v>
      </c>
      <c r="B287" s="21" t="s">
        <v>195</v>
      </c>
      <c r="C287" s="31" t="s">
        <v>264</v>
      </c>
      <c r="D287" s="31"/>
      <c r="E287" s="31"/>
      <c r="F287" s="44">
        <f>F288</f>
        <v>211100</v>
      </c>
      <c r="G287" s="44">
        <f>G288</f>
        <v>211100</v>
      </c>
    </row>
    <row r="288" spans="1:7" ht="15.75">
      <c r="A288" s="20" t="s">
        <v>265</v>
      </c>
      <c r="B288" s="21" t="s">
        <v>195</v>
      </c>
      <c r="C288" s="31" t="s">
        <v>264</v>
      </c>
      <c r="D288" s="31" t="s">
        <v>266</v>
      </c>
      <c r="E288" s="31"/>
      <c r="F288" s="44">
        <f>F289</f>
        <v>211100</v>
      </c>
      <c r="G288" s="44">
        <f>G289</f>
        <v>211100</v>
      </c>
    </row>
    <row r="289" spans="1:7" ht="15.75">
      <c r="A289" s="20" t="s">
        <v>8</v>
      </c>
      <c r="B289" s="21" t="s">
        <v>195</v>
      </c>
      <c r="C289" s="31" t="s">
        <v>264</v>
      </c>
      <c r="D289" s="31" t="s">
        <v>266</v>
      </c>
      <c r="E289" s="31" t="s">
        <v>271</v>
      </c>
      <c r="F289" s="44">
        <v>211100</v>
      </c>
      <c r="G289" s="44">
        <v>211100</v>
      </c>
    </row>
    <row r="290" spans="1:7" s="11" customFormat="1" ht="47.25">
      <c r="A290" s="19" t="s">
        <v>199</v>
      </c>
      <c r="B290" s="18" t="s">
        <v>196</v>
      </c>
      <c r="C290" s="30"/>
      <c r="D290" s="30"/>
      <c r="E290" s="30"/>
      <c r="F290" s="43">
        <f>F291+F296+F321+F326</f>
        <v>22138100</v>
      </c>
      <c r="G290" s="43">
        <f>G291</f>
        <v>0</v>
      </c>
    </row>
    <row r="291" spans="1:7" s="11" customFormat="1" ht="31.5">
      <c r="A291" s="19" t="s">
        <v>198</v>
      </c>
      <c r="B291" s="18" t="s">
        <v>197</v>
      </c>
      <c r="C291" s="30"/>
      <c r="D291" s="30"/>
      <c r="E291" s="30"/>
      <c r="F291" s="43">
        <f>F292</f>
        <v>20000</v>
      </c>
      <c r="G291" s="43">
        <f>G292</f>
        <v>0</v>
      </c>
    </row>
    <row r="292" spans="1:7" ht="31.5">
      <c r="A292" s="20" t="s">
        <v>162</v>
      </c>
      <c r="B292" s="21" t="s">
        <v>201</v>
      </c>
      <c r="C292" s="31"/>
      <c r="D292" s="31"/>
      <c r="E292" s="31"/>
      <c r="F292" s="44">
        <f>F293</f>
        <v>20000</v>
      </c>
      <c r="G292" s="44">
        <v>0</v>
      </c>
    </row>
    <row r="293" spans="1:7" ht="31.5">
      <c r="A293" s="20" t="s">
        <v>252</v>
      </c>
      <c r="B293" s="21" t="s">
        <v>201</v>
      </c>
      <c r="C293" s="31" t="s">
        <v>253</v>
      </c>
      <c r="D293" s="31"/>
      <c r="E293" s="31"/>
      <c r="F293" s="44">
        <f>F294</f>
        <v>20000</v>
      </c>
      <c r="G293" s="44">
        <v>0</v>
      </c>
    </row>
    <row r="294" spans="1:7" ht="15.75">
      <c r="A294" s="20" t="s">
        <v>254</v>
      </c>
      <c r="B294" s="21" t="s">
        <v>201</v>
      </c>
      <c r="C294" s="31" t="s">
        <v>253</v>
      </c>
      <c r="D294" s="31" t="s">
        <v>255</v>
      </c>
      <c r="E294" s="31"/>
      <c r="F294" s="44">
        <f>F295</f>
        <v>20000</v>
      </c>
      <c r="G294" s="44">
        <v>0</v>
      </c>
    </row>
    <row r="295" spans="1:7" ht="15.75">
      <c r="A295" s="20" t="s">
        <v>268</v>
      </c>
      <c r="B295" s="21" t="s">
        <v>201</v>
      </c>
      <c r="C295" s="31" t="s">
        <v>253</v>
      </c>
      <c r="D295" s="31" t="s">
        <v>255</v>
      </c>
      <c r="E295" s="31" t="s">
        <v>255</v>
      </c>
      <c r="F295" s="44">
        <v>20000</v>
      </c>
      <c r="G295" s="44">
        <v>0</v>
      </c>
    </row>
    <row r="296" spans="1:7" s="11" customFormat="1" ht="63">
      <c r="A296" s="19" t="s">
        <v>109</v>
      </c>
      <c r="B296" s="18" t="s">
        <v>202</v>
      </c>
      <c r="C296" s="30"/>
      <c r="D296" s="30"/>
      <c r="E296" s="30"/>
      <c r="F296" s="43">
        <f>F297+F307+F311+F315</f>
        <v>21682100</v>
      </c>
      <c r="G296" s="43">
        <v>0</v>
      </c>
    </row>
    <row r="297" spans="1:7" s="13" customFormat="1" ht="63">
      <c r="A297" s="20" t="s">
        <v>14</v>
      </c>
      <c r="B297" s="23" t="s">
        <v>203</v>
      </c>
      <c r="C297" s="32"/>
      <c r="D297" s="32"/>
      <c r="E297" s="32"/>
      <c r="F297" s="44">
        <f>F298+F301+F304</f>
        <v>13018230</v>
      </c>
      <c r="G297" s="44">
        <f>G298+G301+G304</f>
        <v>0</v>
      </c>
    </row>
    <row r="298" spans="1:7" s="13" customFormat="1" ht="78.75">
      <c r="A298" s="22" t="s">
        <v>272</v>
      </c>
      <c r="B298" s="23" t="s">
        <v>203</v>
      </c>
      <c r="C298" s="32" t="s">
        <v>273</v>
      </c>
      <c r="D298" s="32"/>
      <c r="E298" s="32"/>
      <c r="F298" s="44">
        <f>F299</f>
        <v>11469530</v>
      </c>
      <c r="G298" s="44">
        <f>G299</f>
        <v>0</v>
      </c>
    </row>
    <row r="299" spans="1:7" s="13" customFormat="1" ht="31.5">
      <c r="A299" s="20" t="s">
        <v>58</v>
      </c>
      <c r="B299" s="23" t="s">
        <v>203</v>
      </c>
      <c r="C299" s="32" t="s">
        <v>273</v>
      </c>
      <c r="D299" s="32" t="s">
        <v>259</v>
      </c>
      <c r="E299" s="32"/>
      <c r="F299" s="44">
        <f>F300</f>
        <v>11469530</v>
      </c>
      <c r="G299" s="44">
        <f>G300</f>
        <v>0</v>
      </c>
    </row>
    <row r="300" spans="1:7" s="13" customFormat="1" ht="47.25">
      <c r="A300" s="22" t="s">
        <v>116</v>
      </c>
      <c r="B300" s="23" t="s">
        <v>203</v>
      </c>
      <c r="C300" s="32" t="s">
        <v>273</v>
      </c>
      <c r="D300" s="32" t="s">
        <v>259</v>
      </c>
      <c r="E300" s="32" t="s">
        <v>257</v>
      </c>
      <c r="F300" s="44">
        <f>11631500-161970</f>
        <v>11469530</v>
      </c>
      <c r="G300" s="44">
        <v>0</v>
      </c>
    </row>
    <row r="301" spans="1:7" s="13" customFormat="1" ht="31.5">
      <c r="A301" s="22" t="s">
        <v>261</v>
      </c>
      <c r="B301" s="23" t="s">
        <v>203</v>
      </c>
      <c r="C301" s="32" t="s">
        <v>262</v>
      </c>
      <c r="D301" s="32"/>
      <c r="E301" s="32"/>
      <c r="F301" s="44">
        <f>F302</f>
        <v>1525500</v>
      </c>
      <c r="G301" s="44">
        <f>G302</f>
        <v>0</v>
      </c>
    </row>
    <row r="302" spans="1:7" s="13" customFormat="1" ht="31.5">
      <c r="A302" s="20" t="s">
        <v>58</v>
      </c>
      <c r="B302" s="23" t="s">
        <v>203</v>
      </c>
      <c r="C302" s="32" t="s">
        <v>262</v>
      </c>
      <c r="D302" s="32" t="s">
        <v>259</v>
      </c>
      <c r="E302" s="32"/>
      <c r="F302" s="44">
        <f>F303</f>
        <v>1525500</v>
      </c>
      <c r="G302" s="44">
        <f>G303</f>
        <v>0</v>
      </c>
    </row>
    <row r="303" spans="1:7" ht="47.25">
      <c r="A303" s="22" t="s">
        <v>116</v>
      </c>
      <c r="B303" s="23" t="s">
        <v>203</v>
      </c>
      <c r="C303" s="32" t="s">
        <v>262</v>
      </c>
      <c r="D303" s="31" t="s">
        <v>259</v>
      </c>
      <c r="E303" s="31" t="s">
        <v>257</v>
      </c>
      <c r="F303" s="44">
        <f>1548700-10200-13000</f>
        <v>1525500</v>
      </c>
      <c r="G303" s="44">
        <v>0</v>
      </c>
    </row>
    <row r="304" spans="1:7" s="74" customFormat="1" ht="15.75">
      <c r="A304" s="20" t="s">
        <v>274</v>
      </c>
      <c r="B304" s="23" t="s">
        <v>203</v>
      </c>
      <c r="C304" s="32" t="s">
        <v>275</v>
      </c>
      <c r="D304" s="31"/>
      <c r="E304" s="31"/>
      <c r="F304" s="44">
        <f>F305</f>
        <v>23200</v>
      </c>
      <c r="G304" s="44">
        <f>G305</f>
        <v>0</v>
      </c>
    </row>
    <row r="305" spans="1:7" s="74" customFormat="1" ht="31.5">
      <c r="A305" s="20" t="s">
        <v>58</v>
      </c>
      <c r="B305" s="23" t="s">
        <v>203</v>
      </c>
      <c r="C305" s="32" t="s">
        <v>275</v>
      </c>
      <c r="D305" s="31" t="s">
        <v>259</v>
      </c>
      <c r="E305" s="31"/>
      <c r="F305" s="44">
        <f>F306</f>
        <v>23200</v>
      </c>
      <c r="G305" s="44">
        <v>0</v>
      </c>
    </row>
    <row r="306" spans="1:7" s="74" customFormat="1" ht="47.25">
      <c r="A306" s="22" t="s">
        <v>116</v>
      </c>
      <c r="B306" s="23" t="s">
        <v>203</v>
      </c>
      <c r="C306" s="32" t="s">
        <v>275</v>
      </c>
      <c r="D306" s="31" t="s">
        <v>259</v>
      </c>
      <c r="E306" s="31" t="s">
        <v>257</v>
      </c>
      <c r="F306" s="44">
        <f>10200+13000</f>
        <v>23200</v>
      </c>
      <c r="G306" s="44">
        <v>0</v>
      </c>
    </row>
    <row r="307" spans="1:7" s="13" customFormat="1" ht="15.75">
      <c r="A307" s="22" t="s">
        <v>205</v>
      </c>
      <c r="B307" s="23" t="s">
        <v>204</v>
      </c>
      <c r="C307" s="32"/>
      <c r="D307" s="32"/>
      <c r="E307" s="32"/>
      <c r="F307" s="44">
        <f>F308</f>
        <v>1000000</v>
      </c>
      <c r="G307" s="44">
        <v>0</v>
      </c>
    </row>
    <row r="308" spans="1:7" s="13" customFormat="1" ht="15.75">
      <c r="A308" s="22" t="s">
        <v>274</v>
      </c>
      <c r="B308" s="23" t="s">
        <v>204</v>
      </c>
      <c r="C308" s="32" t="s">
        <v>275</v>
      </c>
      <c r="D308" s="32"/>
      <c r="E308" s="32"/>
      <c r="F308" s="44">
        <f>F309</f>
        <v>1000000</v>
      </c>
      <c r="G308" s="44">
        <f>G309</f>
        <v>0</v>
      </c>
    </row>
    <row r="309" spans="1:7" s="13" customFormat="1" ht="15.75">
      <c r="A309" s="20" t="s">
        <v>53</v>
      </c>
      <c r="B309" s="23" t="s">
        <v>204</v>
      </c>
      <c r="C309" s="32" t="s">
        <v>275</v>
      </c>
      <c r="D309" s="32" t="s">
        <v>269</v>
      </c>
      <c r="E309" s="32"/>
      <c r="F309" s="44">
        <f>F310</f>
        <v>1000000</v>
      </c>
      <c r="G309" s="44">
        <f>G310</f>
        <v>0</v>
      </c>
    </row>
    <row r="310" spans="1:7" s="13" customFormat="1" ht="15.75">
      <c r="A310" s="22" t="s">
        <v>124</v>
      </c>
      <c r="B310" s="23" t="s">
        <v>204</v>
      </c>
      <c r="C310" s="32" t="s">
        <v>275</v>
      </c>
      <c r="D310" s="32" t="s">
        <v>269</v>
      </c>
      <c r="E310" s="32" t="s">
        <v>42</v>
      </c>
      <c r="F310" s="44">
        <v>1000000</v>
      </c>
      <c r="G310" s="44">
        <v>0</v>
      </c>
    </row>
    <row r="311" spans="1:7" s="13" customFormat="1" ht="60" customHeight="1">
      <c r="A311" s="22" t="s">
        <v>343</v>
      </c>
      <c r="B311" s="23" t="s">
        <v>342</v>
      </c>
      <c r="C311" s="32"/>
      <c r="D311" s="32"/>
      <c r="E311" s="32"/>
      <c r="F311" s="44">
        <f aca="true" t="shared" si="24" ref="F311:G313">F312</f>
        <v>161970</v>
      </c>
      <c r="G311" s="44">
        <f t="shared" si="24"/>
        <v>0</v>
      </c>
    </row>
    <row r="312" spans="1:7" s="13" customFormat="1" ht="75.75" customHeight="1">
      <c r="A312" s="22" t="s">
        <v>272</v>
      </c>
      <c r="B312" s="23" t="s">
        <v>342</v>
      </c>
      <c r="C312" s="32" t="s">
        <v>273</v>
      </c>
      <c r="D312" s="32"/>
      <c r="E312" s="32"/>
      <c r="F312" s="44">
        <f t="shared" si="24"/>
        <v>161970</v>
      </c>
      <c r="G312" s="44">
        <f t="shared" si="24"/>
        <v>0</v>
      </c>
    </row>
    <row r="313" spans="1:7" s="13" customFormat="1" ht="31.5">
      <c r="A313" s="20" t="s">
        <v>58</v>
      </c>
      <c r="B313" s="23" t="s">
        <v>342</v>
      </c>
      <c r="C313" s="32" t="s">
        <v>273</v>
      </c>
      <c r="D313" s="32" t="s">
        <v>259</v>
      </c>
      <c r="E313" s="32"/>
      <c r="F313" s="44">
        <f t="shared" si="24"/>
        <v>161970</v>
      </c>
      <c r="G313" s="44">
        <f t="shared" si="24"/>
        <v>0</v>
      </c>
    </row>
    <row r="314" spans="1:7" s="13" customFormat="1" ht="47.25">
      <c r="A314" s="22" t="s">
        <v>116</v>
      </c>
      <c r="B314" s="23" t="s">
        <v>342</v>
      </c>
      <c r="C314" s="32" t="s">
        <v>273</v>
      </c>
      <c r="D314" s="32" t="s">
        <v>259</v>
      </c>
      <c r="E314" s="32" t="s">
        <v>257</v>
      </c>
      <c r="F314" s="44">
        <v>161970</v>
      </c>
      <c r="G314" s="44">
        <v>0</v>
      </c>
    </row>
    <row r="315" spans="1:7" s="13" customFormat="1" ht="31.5">
      <c r="A315" s="20" t="s">
        <v>162</v>
      </c>
      <c r="B315" s="23" t="s">
        <v>206</v>
      </c>
      <c r="C315" s="32"/>
      <c r="D315" s="32"/>
      <c r="E315" s="32"/>
      <c r="F315" s="44">
        <f>F316</f>
        <v>7501900</v>
      </c>
      <c r="G315" s="44">
        <v>0</v>
      </c>
    </row>
    <row r="316" spans="1:7" s="13" customFormat="1" ht="31.5">
      <c r="A316" s="22" t="s">
        <v>261</v>
      </c>
      <c r="B316" s="23" t="s">
        <v>206</v>
      </c>
      <c r="C316" s="32" t="s">
        <v>262</v>
      </c>
      <c r="D316" s="32"/>
      <c r="E316" s="32"/>
      <c r="F316" s="44">
        <f>F317+F319</f>
        <v>7501900</v>
      </c>
      <c r="G316" s="44">
        <f>G317+G319</f>
        <v>0</v>
      </c>
    </row>
    <row r="317" spans="1:7" s="13" customFormat="1" ht="15.75">
      <c r="A317" s="20" t="s">
        <v>53</v>
      </c>
      <c r="B317" s="23" t="s">
        <v>206</v>
      </c>
      <c r="C317" s="32" t="s">
        <v>262</v>
      </c>
      <c r="D317" s="32" t="s">
        <v>269</v>
      </c>
      <c r="E317" s="32"/>
      <c r="F317" s="44">
        <f>F318</f>
        <v>7451900</v>
      </c>
      <c r="G317" s="44">
        <f>G318</f>
        <v>0</v>
      </c>
    </row>
    <row r="318" spans="1:7" s="13" customFormat="1" ht="15.75">
      <c r="A318" s="20" t="s">
        <v>54</v>
      </c>
      <c r="B318" s="23" t="s">
        <v>206</v>
      </c>
      <c r="C318" s="32" t="s">
        <v>262</v>
      </c>
      <c r="D318" s="32" t="s">
        <v>269</v>
      </c>
      <c r="E318" s="32" t="s">
        <v>55</v>
      </c>
      <c r="F318" s="44">
        <f>9824900-273000-2100000</f>
        <v>7451900</v>
      </c>
      <c r="G318" s="44">
        <v>0</v>
      </c>
    </row>
    <row r="319" spans="1:7" s="13" customFormat="1" ht="31.5">
      <c r="A319" s="20" t="s">
        <v>58</v>
      </c>
      <c r="B319" s="23" t="s">
        <v>206</v>
      </c>
      <c r="C319" s="32" t="s">
        <v>262</v>
      </c>
      <c r="D319" s="32" t="s">
        <v>259</v>
      </c>
      <c r="E319" s="32"/>
      <c r="F319" s="44">
        <f>F320</f>
        <v>50000</v>
      </c>
      <c r="G319" s="44">
        <f>G320</f>
        <v>0</v>
      </c>
    </row>
    <row r="320" spans="1:7" s="13" customFormat="1" ht="47.25">
      <c r="A320" s="22" t="s">
        <v>116</v>
      </c>
      <c r="B320" s="23" t="s">
        <v>206</v>
      </c>
      <c r="C320" s="32" t="s">
        <v>262</v>
      </c>
      <c r="D320" s="32" t="s">
        <v>259</v>
      </c>
      <c r="E320" s="32" t="s">
        <v>257</v>
      </c>
      <c r="F320" s="44">
        <v>50000</v>
      </c>
      <c r="G320" s="44">
        <v>0</v>
      </c>
    </row>
    <row r="321" spans="1:7" s="11" customFormat="1" ht="31.5">
      <c r="A321" s="19" t="s">
        <v>207</v>
      </c>
      <c r="B321" s="18" t="s">
        <v>208</v>
      </c>
      <c r="C321" s="30"/>
      <c r="D321" s="30"/>
      <c r="E321" s="30"/>
      <c r="F321" s="43">
        <f>F322</f>
        <v>1000</v>
      </c>
      <c r="G321" s="43">
        <f>G322</f>
        <v>0</v>
      </c>
    </row>
    <row r="322" spans="1:7" s="13" customFormat="1" ht="31.5">
      <c r="A322" s="20" t="s">
        <v>162</v>
      </c>
      <c r="B322" s="23" t="s">
        <v>209</v>
      </c>
      <c r="C322" s="32"/>
      <c r="D322" s="32"/>
      <c r="E322" s="32"/>
      <c r="F322" s="44">
        <f>F323</f>
        <v>1000</v>
      </c>
      <c r="G322" s="44">
        <v>0</v>
      </c>
    </row>
    <row r="323" spans="1:7" s="13" customFormat="1" ht="31.5">
      <c r="A323" s="22" t="s">
        <v>261</v>
      </c>
      <c r="B323" s="23" t="s">
        <v>209</v>
      </c>
      <c r="C323" s="32" t="s">
        <v>262</v>
      </c>
      <c r="D323" s="32"/>
      <c r="E323" s="32"/>
      <c r="F323" s="44">
        <f>F324</f>
        <v>1000</v>
      </c>
      <c r="G323" s="44">
        <f>G324</f>
        <v>0</v>
      </c>
    </row>
    <row r="324" spans="1:7" s="13" customFormat="1" ht="15.75">
      <c r="A324" s="20" t="s">
        <v>53</v>
      </c>
      <c r="B324" s="23" t="s">
        <v>209</v>
      </c>
      <c r="C324" s="32" t="s">
        <v>262</v>
      </c>
      <c r="D324" s="32" t="s">
        <v>269</v>
      </c>
      <c r="E324" s="32"/>
      <c r="F324" s="44">
        <f>F325</f>
        <v>1000</v>
      </c>
      <c r="G324" s="44">
        <f>G325</f>
        <v>0</v>
      </c>
    </row>
    <row r="325" spans="1:7" s="13" customFormat="1" ht="15.75">
      <c r="A325" s="20" t="s">
        <v>54</v>
      </c>
      <c r="B325" s="23" t="s">
        <v>209</v>
      </c>
      <c r="C325" s="32" t="s">
        <v>262</v>
      </c>
      <c r="D325" s="32" t="s">
        <v>269</v>
      </c>
      <c r="E325" s="32" t="s">
        <v>55</v>
      </c>
      <c r="F325" s="44">
        <v>1000</v>
      </c>
      <c r="G325" s="44">
        <v>0</v>
      </c>
    </row>
    <row r="326" spans="1:7" s="11" customFormat="1" ht="47.25">
      <c r="A326" s="19" t="s">
        <v>210</v>
      </c>
      <c r="B326" s="18" t="s">
        <v>211</v>
      </c>
      <c r="C326" s="30"/>
      <c r="D326" s="30"/>
      <c r="E326" s="30"/>
      <c r="F326" s="43">
        <f>F327+F331</f>
        <v>435000</v>
      </c>
      <c r="G326" s="43">
        <v>0</v>
      </c>
    </row>
    <row r="327" spans="1:7" ht="47.25">
      <c r="A327" s="20" t="s">
        <v>185</v>
      </c>
      <c r="B327" s="21" t="s">
        <v>281</v>
      </c>
      <c r="C327" s="31"/>
      <c r="D327" s="31"/>
      <c r="E327" s="31"/>
      <c r="F327" s="44">
        <f>F328</f>
        <v>220000</v>
      </c>
      <c r="G327" s="44">
        <v>0</v>
      </c>
    </row>
    <row r="328" spans="1:7" ht="31.5">
      <c r="A328" s="20" t="s">
        <v>252</v>
      </c>
      <c r="B328" s="21" t="s">
        <v>281</v>
      </c>
      <c r="C328" s="31" t="s">
        <v>253</v>
      </c>
      <c r="D328" s="31"/>
      <c r="E328" s="31"/>
      <c r="F328" s="44">
        <f>F329</f>
        <v>220000</v>
      </c>
      <c r="G328" s="44">
        <f>G329</f>
        <v>0</v>
      </c>
    </row>
    <row r="329" spans="1:7" ht="31.5">
      <c r="A329" s="20" t="s">
        <v>58</v>
      </c>
      <c r="B329" s="21" t="s">
        <v>281</v>
      </c>
      <c r="C329" s="31" t="s">
        <v>253</v>
      </c>
      <c r="D329" s="31" t="s">
        <v>259</v>
      </c>
      <c r="E329" s="31"/>
      <c r="F329" s="44">
        <f>F330</f>
        <v>220000</v>
      </c>
      <c r="G329" s="44">
        <f>G330</f>
        <v>0</v>
      </c>
    </row>
    <row r="330" spans="1:7" ht="31.5">
      <c r="A330" s="20" t="s">
        <v>114</v>
      </c>
      <c r="B330" s="21" t="s">
        <v>281</v>
      </c>
      <c r="C330" s="31" t="s">
        <v>253</v>
      </c>
      <c r="D330" s="31" t="s">
        <v>259</v>
      </c>
      <c r="E330" s="31" t="s">
        <v>62</v>
      </c>
      <c r="F330" s="44">
        <v>220000</v>
      </c>
      <c r="G330" s="44">
        <v>0</v>
      </c>
    </row>
    <row r="331" spans="1:7" ht="31.5">
      <c r="A331" s="20" t="s">
        <v>252</v>
      </c>
      <c r="B331" s="21" t="s">
        <v>282</v>
      </c>
      <c r="C331" s="31" t="s">
        <v>253</v>
      </c>
      <c r="D331" s="31"/>
      <c r="E331" s="31"/>
      <c r="F331" s="44">
        <f>F332</f>
        <v>215000</v>
      </c>
      <c r="G331" s="44">
        <f>G332</f>
        <v>0</v>
      </c>
    </row>
    <row r="332" spans="1:7" ht="31.5">
      <c r="A332" s="20" t="s">
        <v>58</v>
      </c>
      <c r="B332" s="21" t="s">
        <v>282</v>
      </c>
      <c r="C332" s="31" t="s">
        <v>253</v>
      </c>
      <c r="D332" s="31" t="s">
        <v>259</v>
      </c>
      <c r="E332" s="31"/>
      <c r="F332" s="44">
        <f>F333</f>
        <v>215000</v>
      </c>
      <c r="G332" s="44">
        <f>G333</f>
        <v>0</v>
      </c>
    </row>
    <row r="333" spans="1:7" ht="31.5">
      <c r="A333" s="20" t="s">
        <v>114</v>
      </c>
      <c r="B333" s="21" t="s">
        <v>282</v>
      </c>
      <c r="C333" s="31" t="s">
        <v>253</v>
      </c>
      <c r="D333" s="31" t="s">
        <v>259</v>
      </c>
      <c r="E333" s="31" t="s">
        <v>62</v>
      </c>
      <c r="F333" s="44">
        <v>215000</v>
      </c>
      <c r="G333" s="44">
        <v>0</v>
      </c>
    </row>
    <row r="334" spans="1:7" s="11" customFormat="1" ht="31.5">
      <c r="A334" s="19" t="s">
        <v>213</v>
      </c>
      <c r="B334" s="18" t="s">
        <v>212</v>
      </c>
      <c r="C334" s="30"/>
      <c r="D334" s="30"/>
      <c r="E334" s="30"/>
      <c r="F334" s="43">
        <f>F335</f>
        <v>60000</v>
      </c>
      <c r="G334" s="43">
        <f>G335</f>
        <v>0</v>
      </c>
    </row>
    <row r="335" spans="1:7" s="11" customFormat="1" ht="31.5">
      <c r="A335" s="19" t="s">
        <v>214</v>
      </c>
      <c r="B335" s="18" t="s">
        <v>215</v>
      </c>
      <c r="C335" s="30"/>
      <c r="D335" s="30"/>
      <c r="E335" s="30"/>
      <c r="F335" s="43">
        <f>F336</f>
        <v>60000</v>
      </c>
      <c r="G335" s="43">
        <v>0</v>
      </c>
    </row>
    <row r="336" spans="1:7" ht="15.75">
      <c r="A336" s="20" t="s">
        <v>217</v>
      </c>
      <c r="B336" s="21" t="s">
        <v>216</v>
      </c>
      <c r="C336" s="31"/>
      <c r="D336" s="31"/>
      <c r="E336" s="31"/>
      <c r="F336" s="44">
        <f>F337+F340</f>
        <v>60000</v>
      </c>
      <c r="G336" s="44">
        <v>0</v>
      </c>
    </row>
    <row r="337" spans="1:7" ht="31.5">
      <c r="A337" s="22" t="s">
        <v>261</v>
      </c>
      <c r="B337" s="21" t="s">
        <v>216</v>
      </c>
      <c r="C337" s="31" t="s">
        <v>262</v>
      </c>
      <c r="D337" s="31"/>
      <c r="E337" s="31"/>
      <c r="F337" s="44">
        <f>F338</f>
        <v>30000</v>
      </c>
      <c r="G337" s="44">
        <f>G338</f>
        <v>0</v>
      </c>
    </row>
    <row r="338" spans="1:7" ht="15.75">
      <c r="A338" s="20" t="s">
        <v>117</v>
      </c>
      <c r="B338" s="21" t="s">
        <v>216</v>
      </c>
      <c r="C338" s="31" t="s">
        <v>262</v>
      </c>
      <c r="D338" s="31" t="s">
        <v>271</v>
      </c>
      <c r="E338" s="31"/>
      <c r="F338" s="44">
        <f>F339</f>
        <v>30000</v>
      </c>
      <c r="G338" s="44">
        <f>G339</f>
        <v>0</v>
      </c>
    </row>
    <row r="339" spans="1:8" ht="15.75">
      <c r="A339" s="25" t="s">
        <v>118</v>
      </c>
      <c r="B339" s="21" t="s">
        <v>216</v>
      </c>
      <c r="C339" s="31" t="s">
        <v>262</v>
      </c>
      <c r="D339" s="31" t="s">
        <v>271</v>
      </c>
      <c r="E339" s="31" t="s">
        <v>278</v>
      </c>
      <c r="F339" s="44">
        <v>30000</v>
      </c>
      <c r="G339" s="44">
        <v>0</v>
      </c>
      <c r="H339">
        <v>10000</v>
      </c>
    </row>
    <row r="340" spans="1:7" ht="31.5">
      <c r="A340" s="20" t="s">
        <v>252</v>
      </c>
      <c r="B340" s="21" t="s">
        <v>216</v>
      </c>
      <c r="C340" s="31" t="s">
        <v>253</v>
      </c>
      <c r="D340" s="31"/>
      <c r="E340" s="31"/>
      <c r="F340" s="44">
        <f>F341</f>
        <v>30000</v>
      </c>
      <c r="G340" s="44">
        <f>G341</f>
        <v>0</v>
      </c>
    </row>
    <row r="341" spans="1:7" ht="15.75">
      <c r="A341" s="20" t="s">
        <v>117</v>
      </c>
      <c r="B341" s="21" t="s">
        <v>216</v>
      </c>
      <c r="C341" s="31" t="s">
        <v>253</v>
      </c>
      <c r="D341" s="31" t="s">
        <v>271</v>
      </c>
      <c r="E341" s="31"/>
      <c r="F341" s="44">
        <f>F342</f>
        <v>30000</v>
      </c>
      <c r="G341" s="44">
        <f>G342</f>
        <v>0</v>
      </c>
    </row>
    <row r="342" spans="1:7" ht="15.75">
      <c r="A342" s="25" t="s">
        <v>118</v>
      </c>
      <c r="B342" s="21" t="s">
        <v>216</v>
      </c>
      <c r="C342" s="31" t="s">
        <v>253</v>
      </c>
      <c r="D342" s="31" t="s">
        <v>271</v>
      </c>
      <c r="E342" s="31" t="s">
        <v>278</v>
      </c>
      <c r="F342" s="44">
        <v>30000</v>
      </c>
      <c r="G342" s="44">
        <v>0</v>
      </c>
    </row>
    <row r="343" spans="1:7" s="11" customFormat="1" ht="31.5">
      <c r="A343" s="19" t="s">
        <v>219</v>
      </c>
      <c r="B343" s="18" t="s">
        <v>218</v>
      </c>
      <c r="C343" s="30"/>
      <c r="D343" s="30"/>
      <c r="E343" s="30"/>
      <c r="F343" s="43">
        <f>F344+F349</f>
        <v>9418500</v>
      </c>
      <c r="G343" s="43">
        <v>0</v>
      </c>
    </row>
    <row r="344" spans="1:7" s="11" customFormat="1" ht="31.5">
      <c r="A344" s="19" t="s">
        <v>220</v>
      </c>
      <c r="B344" s="18" t="s">
        <v>221</v>
      </c>
      <c r="C344" s="30"/>
      <c r="D344" s="30"/>
      <c r="E344" s="30"/>
      <c r="F344" s="43">
        <f>F345</f>
        <v>9000000</v>
      </c>
      <c r="G344" s="43">
        <v>0</v>
      </c>
    </row>
    <row r="345" spans="1:7" ht="47.25">
      <c r="A345" s="20" t="s">
        <v>185</v>
      </c>
      <c r="B345" s="21" t="s">
        <v>223</v>
      </c>
      <c r="C345" s="31"/>
      <c r="D345" s="31"/>
      <c r="E345" s="31"/>
      <c r="F345" s="44">
        <f>F346</f>
        <v>9000000</v>
      </c>
      <c r="G345" s="44">
        <v>0</v>
      </c>
    </row>
    <row r="346" spans="1:7" ht="31.5">
      <c r="A346" s="20" t="s">
        <v>252</v>
      </c>
      <c r="B346" s="21" t="s">
        <v>223</v>
      </c>
      <c r="C346" s="31" t="s">
        <v>253</v>
      </c>
      <c r="D346" s="31"/>
      <c r="E346" s="31"/>
      <c r="F346" s="44">
        <f>F347</f>
        <v>9000000</v>
      </c>
      <c r="G346" s="44">
        <f>G347</f>
        <v>0</v>
      </c>
    </row>
    <row r="347" spans="1:7" ht="15.75">
      <c r="A347" s="20" t="s">
        <v>57</v>
      </c>
      <c r="B347" s="21" t="s">
        <v>223</v>
      </c>
      <c r="C347" s="31" t="s">
        <v>253</v>
      </c>
      <c r="D347" s="31" t="s">
        <v>270</v>
      </c>
      <c r="E347" s="31"/>
      <c r="F347" s="44">
        <f>F348</f>
        <v>9000000</v>
      </c>
      <c r="G347" s="44">
        <f>G348</f>
        <v>0</v>
      </c>
    </row>
    <row r="348" spans="1:7" ht="15.75">
      <c r="A348" s="20" t="s">
        <v>112</v>
      </c>
      <c r="B348" s="21" t="s">
        <v>223</v>
      </c>
      <c r="C348" s="31" t="s">
        <v>253</v>
      </c>
      <c r="D348" s="31" t="s">
        <v>270</v>
      </c>
      <c r="E348" s="31" t="s">
        <v>257</v>
      </c>
      <c r="F348" s="44">
        <v>9000000</v>
      </c>
      <c r="G348" s="44">
        <v>0</v>
      </c>
    </row>
    <row r="349" spans="1:7" s="11" customFormat="1" ht="47.25">
      <c r="A349" s="19" t="s">
        <v>224</v>
      </c>
      <c r="B349" s="18" t="s">
        <v>225</v>
      </c>
      <c r="C349" s="30"/>
      <c r="D349" s="30"/>
      <c r="E349" s="30"/>
      <c r="F349" s="43">
        <f>F350+F354</f>
        <v>418500</v>
      </c>
      <c r="G349" s="43">
        <f>G350+G354</f>
        <v>0</v>
      </c>
    </row>
    <row r="350" spans="1:7" ht="15.75">
      <c r="A350" s="20" t="s">
        <v>222</v>
      </c>
      <c r="B350" s="21" t="s">
        <v>226</v>
      </c>
      <c r="C350" s="31"/>
      <c r="D350" s="31"/>
      <c r="E350" s="31"/>
      <c r="F350" s="44">
        <f>F351</f>
        <v>218500</v>
      </c>
      <c r="G350" s="44">
        <f>G351</f>
        <v>0</v>
      </c>
    </row>
    <row r="351" spans="1:7" ht="31.5">
      <c r="A351" s="20" t="s">
        <v>252</v>
      </c>
      <c r="B351" s="21" t="s">
        <v>226</v>
      </c>
      <c r="C351" s="31" t="s">
        <v>253</v>
      </c>
      <c r="D351" s="31"/>
      <c r="E351" s="31"/>
      <c r="F351" s="44">
        <f>F352</f>
        <v>218500</v>
      </c>
      <c r="G351" s="44">
        <v>0</v>
      </c>
    </row>
    <row r="352" spans="1:7" ht="15.75">
      <c r="A352" s="20" t="s">
        <v>57</v>
      </c>
      <c r="B352" s="21" t="s">
        <v>226</v>
      </c>
      <c r="C352" s="31" t="s">
        <v>253</v>
      </c>
      <c r="D352" s="31" t="s">
        <v>270</v>
      </c>
      <c r="E352" s="31"/>
      <c r="F352" s="44">
        <f>F353</f>
        <v>218500</v>
      </c>
      <c r="G352" s="44">
        <f>G353</f>
        <v>0</v>
      </c>
    </row>
    <row r="353" spans="1:7" ht="15.75">
      <c r="A353" s="20" t="s">
        <v>112</v>
      </c>
      <c r="B353" s="21" t="s">
        <v>226</v>
      </c>
      <c r="C353" s="31" t="s">
        <v>253</v>
      </c>
      <c r="D353" s="31" t="s">
        <v>270</v>
      </c>
      <c r="E353" s="31" t="s">
        <v>257</v>
      </c>
      <c r="F353" s="44">
        <v>218500</v>
      </c>
      <c r="G353" s="44">
        <v>0</v>
      </c>
    </row>
    <row r="354" spans="1:11" s="26" customFormat="1" ht="31.5">
      <c r="A354" s="50" t="s">
        <v>162</v>
      </c>
      <c r="B354" s="32" t="s">
        <v>320</v>
      </c>
      <c r="C354" s="31"/>
      <c r="D354" s="31"/>
      <c r="E354" s="31"/>
      <c r="F354" s="44">
        <f aca="true" t="shared" si="25" ref="F354:G356">F355</f>
        <v>200000</v>
      </c>
      <c r="G354" s="44">
        <f t="shared" si="25"/>
        <v>0</v>
      </c>
      <c r="H354" s="51"/>
      <c r="I354" s="51"/>
      <c r="J354" s="51"/>
      <c r="K354" s="51"/>
    </row>
    <row r="355" spans="1:11" ht="31.5">
      <c r="A355" s="22" t="s">
        <v>252</v>
      </c>
      <c r="B355" s="23" t="s">
        <v>320</v>
      </c>
      <c r="C355" s="32" t="s">
        <v>253</v>
      </c>
      <c r="D355" s="31"/>
      <c r="E355" s="31"/>
      <c r="F355" s="44">
        <f t="shared" si="25"/>
        <v>200000</v>
      </c>
      <c r="G355" s="44">
        <f t="shared" si="25"/>
        <v>0</v>
      </c>
      <c r="H355" s="49"/>
      <c r="I355" s="49"/>
      <c r="J355" s="49"/>
      <c r="K355" s="49"/>
    </row>
    <row r="356" spans="1:11" ht="15.75">
      <c r="A356" s="22" t="s">
        <v>59</v>
      </c>
      <c r="B356" s="23" t="s">
        <v>320</v>
      </c>
      <c r="C356" s="32" t="s">
        <v>253</v>
      </c>
      <c r="D356" s="32" t="s">
        <v>278</v>
      </c>
      <c r="E356" s="31"/>
      <c r="F356" s="44">
        <f t="shared" si="25"/>
        <v>200000</v>
      </c>
      <c r="G356" s="44">
        <f t="shared" si="25"/>
        <v>0</v>
      </c>
      <c r="H356" s="49"/>
      <c r="I356" s="49"/>
      <c r="J356" s="49"/>
      <c r="K356" s="49"/>
    </row>
    <row r="357" spans="1:11" ht="31.5">
      <c r="A357" s="22" t="s">
        <v>60</v>
      </c>
      <c r="B357" s="23" t="s">
        <v>320</v>
      </c>
      <c r="C357" s="32" t="s">
        <v>253</v>
      </c>
      <c r="D357" s="32" t="s">
        <v>278</v>
      </c>
      <c r="E357" s="32" t="s">
        <v>278</v>
      </c>
      <c r="F357" s="44">
        <v>200000</v>
      </c>
      <c r="G357" s="44">
        <v>0</v>
      </c>
      <c r="H357" s="49"/>
      <c r="I357" s="49"/>
      <c r="J357" s="49"/>
      <c r="K357" s="49"/>
    </row>
    <row r="358" spans="1:7" s="11" customFormat="1" ht="31.5">
      <c r="A358" s="19" t="s">
        <v>228</v>
      </c>
      <c r="B358" s="18" t="s">
        <v>227</v>
      </c>
      <c r="C358" s="30"/>
      <c r="D358" s="30"/>
      <c r="E358" s="30"/>
      <c r="F358" s="43">
        <f>F359+F364</f>
        <v>7101700</v>
      </c>
      <c r="G358" s="43">
        <v>0</v>
      </c>
    </row>
    <row r="359" spans="1:7" s="11" customFormat="1" ht="47.25">
      <c r="A359" s="19" t="s">
        <v>229</v>
      </c>
      <c r="B359" s="18" t="s">
        <v>230</v>
      </c>
      <c r="C359" s="30"/>
      <c r="D359" s="30"/>
      <c r="E359" s="30"/>
      <c r="F359" s="43">
        <f>F360</f>
        <v>891900</v>
      </c>
      <c r="G359" s="43">
        <f>G360</f>
        <v>0</v>
      </c>
    </row>
    <row r="360" spans="1:7" ht="31.5">
      <c r="A360" s="20" t="s">
        <v>232</v>
      </c>
      <c r="B360" s="21" t="s">
        <v>231</v>
      </c>
      <c r="C360" s="31"/>
      <c r="D360" s="31"/>
      <c r="E360" s="31"/>
      <c r="F360" s="44">
        <f>F361</f>
        <v>891900</v>
      </c>
      <c r="G360" s="44">
        <v>0</v>
      </c>
    </row>
    <row r="361" spans="1:7" ht="31.5">
      <c r="A361" s="20" t="s">
        <v>252</v>
      </c>
      <c r="B361" s="21" t="s">
        <v>231</v>
      </c>
      <c r="C361" s="31" t="s">
        <v>253</v>
      </c>
      <c r="D361" s="31"/>
      <c r="E361" s="31"/>
      <c r="F361" s="44">
        <f>F362</f>
        <v>891900</v>
      </c>
      <c r="G361" s="44">
        <f>G362</f>
        <v>0</v>
      </c>
    </row>
    <row r="362" spans="1:7" ht="15.75">
      <c r="A362" s="20" t="s">
        <v>59</v>
      </c>
      <c r="B362" s="21" t="s">
        <v>231</v>
      </c>
      <c r="C362" s="31" t="s">
        <v>253</v>
      </c>
      <c r="D362" s="31" t="s">
        <v>278</v>
      </c>
      <c r="E362" s="31"/>
      <c r="F362" s="44">
        <f>F363</f>
        <v>891900</v>
      </c>
      <c r="G362" s="44">
        <f>G363</f>
        <v>0</v>
      </c>
    </row>
    <row r="363" spans="1:7" ht="31.5">
      <c r="A363" s="20" t="s">
        <v>60</v>
      </c>
      <c r="B363" s="21" t="s">
        <v>231</v>
      </c>
      <c r="C363" s="31" t="s">
        <v>253</v>
      </c>
      <c r="D363" s="31" t="s">
        <v>278</v>
      </c>
      <c r="E363" s="31" t="s">
        <v>278</v>
      </c>
      <c r="F363" s="44">
        <v>891900</v>
      </c>
      <c r="G363" s="44">
        <v>0</v>
      </c>
    </row>
    <row r="364" spans="1:7" s="11" customFormat="1" ht="47.25">
      <c r="A364" s="19" t="s">
        <v>234</v>
      </c>
      <c r="B364" s="18" t="s">
        <v>233</v>
      </c>
      <c r="C364" s="30"/>
      <c r="D364" s="30"/>
      <c r="E364" s="30"/>
      <c r="F364" s="43">
        <f>F365</f>
        <v>6209800</v>
      </c>
      <c r="G364" s="43">
        <f>G365</f>
        <v>0</v>
      </c>
    </row>
    <row r="365" spans="1:7" ht="31.5">
      <c r="A365" s="20" t="s">
        <v>232</v>
      </c>
      <c r="B365" s="21" t="s">
        <v>235</v>
      </c>
      <c r="C365" s="31"/>
      <c r="D365" s="31"/>
      <c r="E365" s="31"/>
      <c r="F365" s="44">
        <f>F366</f>
        <v>6209800</v>
      </c>
      <c r="G365" s="44">
        <v>0</v>
      </c>
    </row>
    <row r="366" spans="1:7" ht="31.5">
      <c r="A366" s="20" t="s">
        <v>252</v>
      </c>
      <c r="B366" s="21" t="s">
        <v>235</v>
      </c>
      <c r="C366" s="31" t="s">
        <v>253</v>
      </c>
      <c r="D366" s="31"/>
      <c r="E366" s="31"/>
      <c r="F366" s="44">
        <f>F367</f>
        <v>6209800</v>
      </c>
      <c r="G366" s="44">
        <f>G367</f>
        <v>0</v>
      </c>
    </row>
    <row r="367" spans="1:7" ht="15.75">
      <c r="A367" s="20" t="s">
        <v>59</v>
      </c>
      <c r="B367" s="21" t="s">
        <v>235</v>
      </c>
      <c r="C367" s="31" t="s">
        <v>253</v>
      </c>
      <c r="D367" s="31" t="s">
        <v>278</v>
      </c>
      <c r="E367" s="31"/>
      <c r="F367" s="44">
        <f>F368</f>
        <v>6209800</v>
      </c>
      <c r="G367" s="44">
        <f>G368</f>
        <v>0</v>
      </c>
    </row>
    <row r="368" spans="1:7" ht="15.75">
      <c r="A368" s="20" t="s">
        <v>61</v>
      </c>
      <c r="B368" s="21" t="s">
        <v>235</v>
      </c>
      <c r="C368" s="31" t="s">
        <v>253</v>
      </c>
      <c r="D368" s="31" t="s">
        <v>278</v>
      </c>
      <c r="E368" s="31" t="s">
        <v>258</v>
      </c>
      <c r="F368" s="44">
        <f>209800+10920500-4920500</f>
        <v>6209800</v>
      </c>
      <c r="G368" s="44">
        <v>0</v>
      </c>
    </row>
    <row r="369" spans="1:7" s="11" customFormat="1" ht="31.5">
      <c r="A369" s="19" t="s">
        <v>66</v>
      </c>
      <c r="B369" s="18" t="s">
        <v>64</v>
      </c>
      <c r="C369" s="30"/>
      <c r="D369" s="30"/>
      <c r="E369" s="30"/>
      <c r="F369" s="43">
        <f>F370</f>
        <v>48300</v>
      </c>
      <c r="G369" s="43">
        <f>G370</f>
        <v>3300</v>
      </c>
    </row>
    <row r="370" spans="1:7" s="11" customFormat="1" ht="31.5">
      <c r="A370" s="19" t="s">
        <v>67</v>
      </c>
      <c r="B370" s="18" t="s">
        <v>65</v>
      </c>
      <c r="C370" s="30"/>
      <c r="D370" s="30"/>
      <c r="E370" s="30"/>
      <c r="F370" s="43">
        <f>F371+F375+F379</f>
        <v>48300</v>
      </c>
      <c r="G370" s="43">
        <f>G371+G375+G379</f>
        <v>3300</v>
      </c>
    </row>
    <row r="371" spans="1:7" ht="47.25">
      <c r="A371" s="20" t="s">
        <v>168</v>
      </c>
      <c r="B371" s="21" t="s">
        <v>68</v>
      </c>
      <c r="C371" s="31"/>
      <c r="D371" s="31"/>
      <c r="E371" s="31"/>
      <c r="F371" s="44">
        <f>F372</f>
        <v>5000</v>
      </c>
      <c r="G371" s="44">
        <v>0</v>
      </c>
    </row>
    <row r="372" spans="1:7" ht="31.5">
      <c r="A372" s="22" t="s">
        <v>261</v>
      </c>
      <c r="B372" s="21" t="s">
        <v>68</v>
      </c>
      <c r="C372" s="31" t="s">
        <v>262</v>
      </c>
      <c r="D372" s="31"/>
      <c r="E372" s="31"/>
      <c r="F372" s="44">
        <f>F373</f>
        <v>5000</v>
      </c>
      <c r="G372" s="44">
        <f>G373</f>
        <v>0</v>
      </c>
    </row>
    <row r="373" spans="1:7" ht="15.75">
      <c r="A373" s="20" t="s">
        <v>57</v>
      </c>
      <c r="B373" s="21" t="s">
        <v>68</v>
      </c>
      <c r="C373" s="31" t="s">
        <v>262</v>
      </c>
      <c r="D373" s="31" t="s">
        <v>270</v>
      </c>
      <c r="E373" s="31"/>
      <c r="F373" s="44">
        <f>F374</f>
        <v>5000</v>
      </c>
      <c r="G373" s="44">
        <f>G374</f>
        <v>0</v>
      </c>
    </row>
    <row r="374" spans="1:7" ht="15.75">
      <c r="A374" s="20" t="s">
        <v>110</v>
      </c>
      <c r="B374" s="21" t="s">
        <v>68</v>
      </c>
      <c r="C374" s="31" t="s">
        <v>262</v>
      </c>
      <c r="D374" s="31" t="s">
        <v>270</v>
      </c>
      <c r="E374" s="31" t="s">
        <v>111</v>
      </c>
      <c r="F374" s="44">
        <v>5000</v>
      </c>
      <c r="G374" s="44">
        <v>0</v>
      </c>
    </row>
    <row r="375" spans="1:7" ht="31.5">
      <c r="A375" s="20" t="s">
        <v>162</v>
      </c>
      <c r="B375" s="21" t="s">
        <v>69</v>
      </c>
      <c r="C375" s="31"/>
      <c r="D375" s="31"/>
      <c r="E375" s="31"/>
      <c r="F375" s="44">
        <f>F376</f>
        <v>40000</v>
      </c>
      <c r="G375" s="44">
        <v>0</v>
      </c>
    </row>
    <row r="376" spans="1:7" ht="31.5">
      <c r="A376" s="22" t="s">
        <v>261</v>
      </c>
      <c r="B376" s="21" t="s">
        <v>69</v>
      </c>
      <c r="C376" s="31" t="s">
        <v>262</v>
      </c>
      <c r="D376" s="31"/>
      <c r="E376" s="31"/>
      <c r="F376" s="44">
        <f>F377</f>
        <v>40000</v>
      </c>
      <c r="G376" s="44">
        <f>G377</f>
        <v>0</v>
      </c>
    </row>
    <row r="377" spans="1:7" ht="15.75">
      <c r="A377" s="20" t="s">
        <v>57</v>
      </c>
      <c r="B377" s="21" t="s">
        <v>69</v>
      </c>
      <c r="C377" s="31" t="s">
        <v>262</v>
      </c>
      <c r="D377" s="31" t="s">
        <v>270</v>
      </c>
      <c r="E377" s="31"/>
      <c r="F377" s="44">
        <f>F378</f>
        <v>40000</v>
      </c>
      <c r="G377" s="44">
        <f>G378</f>
        <v>0</v>
      </c>
    </row>
    <row r="378" spans="1:7" ht="15.75">
      <c r="A378" s="20" t="s">
        <v>110</v>
      </c>
      <c r="B378" s="21" t="s">
        <v>69</v>
      </c>
      <c r="C378" s="31" t="s">
        <v>262</v>
      </c>
      <c r="D378" s="31" t="s">
        <v>270</v>
      </c>
      <c r="E378" s="31" t="s">
        <v>111</v>
      </c>
      <c r="F378" s="44">
        <v>40000</v>
      </c>
      <c r="G378" s="44">
        <v>0</v>
      </c>
    </row>
    <row r="379" spans="1:7" ht="94.5">
      <c r="A379" s="20" t="s">
        <v>120</v>
      </c>
      <c r="B379" s="21" t="s">
        <v>70</v>
      </c>
      <c r="C379" s="31"/>
      <c r="D379" s="31"/>
      <c r="E379" s="31"/>
      <c r="F379" s="44">
        <f aca="true" t="shared" si="26" ref="F379:G381">F380</f>
        <v>3300</v>
      </c>
      <c r="G379" s="44">
        <f t="shared" si="26"/>
        <v>3300</v>
      </c>
    </row>
    <row r="380" spans="1:7" ht="78.75">
      <c r="A380" s="20" t="s">
        <v>272</v>
      </c>
      <c r="B380" s="21" t="s">
        <v>70</v>
      </c>
      <c r="C380" s="31" t="s">
        <v>273</v>
      </c>
      <c r="D380" s="31"/>
      <c r="E380" s="31"/>
      <c r="F380" s="44">
        <f t="shared" si="26"/>
        <v>3300</v>
      </c>
      <c r="G380" s="44">
        <f t="shared" si="26"/>
        <v>3300</v>
      </c>
    </row>
    <row r="381" spans="1:7" ht="15.75">
      <c r="A381" s="20" t="s">
        <v>57</v>
      </c>
      <c r="B381" s="21" t="s">
        <v>70</v>
      </c>
      <c r="C381" s="31" t="s">
        <v>273</v>
      </c>
      <c r="D381" s="31" t="s">
        <v>270</v>
      </c>
      <c r="E381" s="31"/>
      <c r="F381" s="44">
        <f t="shared" si="26"/>
        <v>3300</v>
      </c>
      <c r="G381" s="44">
        <f t="shared" si="26"/>
        <v>3300</v>
      </c>
    </row>
    <row r="382" spans="1:7" ht="15.75">
      <c r="A382" s="20" t="s">
        <v>110</v>
      </c>
      <c r="B382" s="21" t="s">
        <v>70</v>
      </c>
      <c r="C382" s="31" t="s">
        <v>273</v>
      </c>
      <c r="D382" s="31" t="s">
        <v>270</v>
      </c>
      <c r="E382" s="31" t="s">
        <v>111</v>
      </c>
      <c r="F382" s="44">
        <v>3300</v>
      </c>
      <c r="G382" s="44">
        <v>3300</v>
      </c>
    </row>
    <row r="383" spans="1:7" s="11" customFormat="1" ht="31.5">
      <c r="A383" s="19" t="s">
        <v>73</v>
      </c>
      <c r="B383" s="18" t="s">
        <v>71</v>
      </c>
      <c r="C383" s="30"/>
      <c r="D383" s="30"/>
      <c r="E383" s="30"/>
      <c r="F383" s="43">
        <f>F384+F393</f>
        <v>14638900</v>
      </c>
      <c r="G383" s="43">
        <f>G384+G393</f>
        <v>2201700</v>
      </c>
    </row>
    <row r="384" spans="1:7" s="11" customFormat="1" ht="47.25">
      <c r="A384" s="19" t="s">
        <v>74</v>
      </c>
      <c r="B384" s="18" t="s">
        <v>72</v>
      </c>
      <c r="C384" s="30"/>
      <c r="D384" s="30"/>
      <c r="E384" s="30"/>
      <c r="F384" s="43">
        <f>F385+F389</f>
        <v>3878060</v>
      </c>
      <c r="G384" s="43">
        <f>G385+G389</f>
        <v>0</v>
      </c>
    </row>
    <row r="385" spans="1:7" ht="63">
      <c r="A385" s="20" t="s">
        <v>14</v>
      </c>
      <c r="B385" s="21" t="s">
        <v>75</v>
      </c>
      <c r="C385" s="31"/>
      <c r="D385" s="31"/>
      <c r="E385" s="31"/>
      <c r="F385" s="44">
        <f aca="true" t="shared" si="27" ref="F385:G387">F386</f>
        <v>3874060</v>
      </c>
      <c r="G385" s="44">
        <f t="shared" si="27"/>
        <v>0</v>
      </c>
    </row>
    <row r="386" spans="1:7" ht="31.5">
      <c r="A386" s="20" t="s">
        <v>252</v>
      </c>
      <c r="B386" s="21" t="s">
        <v>75</v>
      </c>
      <c r="C386" s="31" t="s">
        <v>253</v>
      </c>
      <c r="D386" s="31"/>
      <c r="E386" s="31"/>
      <c r="F386" s="44">
        <f t="shared" si="27"/>
        <v>3874060</v>
      </c>
      <c r="G386" s="44">
        <f t="shared" si="27"/>
        <v>0</v>
      </c>
    </row>
    <row r="387" spans="1:7" ht="15.75">
      <c r="A387" s="20" t="s">
        <v>121</v>
      </c>
      <c r="B387" s="21" t="s">
        <v>75</v>
      </c>
      <c r="C387" s="31" t="s">
        <v>253</v>
      </c>
      <c r="D387" s="31" t="s">
        <v>111</v>
      </c>
      <c r="E387" s="31"/>
      <c r="F387" s="44">
        <f t="shared" si="27"/>
        <v>3874060</v>
      </c>
      <c r="G387" s="44">
        <f t="shared" si="27"/>
        <v>0</v>
      </c>
    </row>
    <row r="388" spans="1:7" ht="15.75">
      <c r="A388" s="20" t="s">
        <v>122</v>
      </c>
      <c r="B388" s="21" t="s">
        <v>75</v>
      </c>
      <c r="C388" s="31" t="s">
        <v>253</v>
      </c>
      <c r="D388" s="31" t="s">
        <v>111</v>
      </c>
      <c r="E388" s="31" t="s">
        <v>258</v>
      </c>
      <c r="F388" s="44">
        <v>3874060</v>
      </c>
      <c r="G388" s="44">
        <v>0</v>
      </c>
    </row>
    <row r="389" spans="1:7" ht="47.25">
      <c r="A389" s="20" t="s">
        <v>168</v>
      </c>
      <c r="B389" s="21" t="s">
        <v>76</v>
      </c>
      <c r="C389" s="31"/>
      <c r="D389" s="31"/>
      <c r="E389" s="31"/>
      <c r="F389" s="44">
        <f aca="true" t="shared" si="28" ref="F389:G391">F390</f>
        <v>4000</v>
      </c>
      <c r="G389" s="44">
        <f t="shared" si="28"/>
        <v>0</v>
      </c>
    </row>
    <row r="390" spans="1:7" ht="31.5">
      <c r="A390" s="20" t="s">
        <v>252</v>
      </c>
      <c r="B390" s="21" t="s">
        <v>76</v>
      </c>
      <c r="C390" s="31" t="s">
        <v>253</v>
      </c>
      <c r="D390" s="31"/>
      <c r="E390" s="31"/>
      <c r="F390" s="44">
        <f t="shared" si="28"/>
        <v>4000</v>
      </c>
      <c r="G390" s="44">
        <f t="shared" si="28"/>
        <v>0</v>
      </c>
    </row>
    <row r="391" spans="1:7" ht="15.75">
      <c r="A391" s="20" t="s">
        <v>121</v>
      </c>
      <c r="B391" s="21" t="s">
        <v>76</v>
      </c>
      <c r="C391" s="31" t="s">
        <v>253</v>
      </c>
      <c r="D391" s="31" t="s">
        <v>111</v>
      </c>
      <c r="E391" s="31"/>
      <c r="F391" s="44">
        <f t="shared" si="28"/>
        <v>4000</v>
      </c>
      <c r="G391" s="44">
        <f t="shared" si="28"/>
        <v>0</v>
      </c>
    </row>
    <row r="392" spans="1:7" ht="15.75">
      <c r="A392" s="20" t="s">
        <v>122</v>
      </c>
      <c r="B392" s="21" t="s">
        <v>76</v>
      </c>
      <c r="C392" s="31" t="s">
        <v>253</v>
      </c>
      <c r="D392" s="31" t="s">
        <v>111</v>
      </c>
      <c r="E392" s="31" t="s">
        <v>258</v>
      </c>
      <c r="F392" s="44">
        <v>4000</v>
      </c>
      <c r="G392" s="44">
        <v>0</v>
      </c>
    </row>
    <row r="393" spans="1:7" s="11" customFormat="1" ht="31.5">
      <c r="A393" s="19" t="s">
        <v>78</v>
      </c>
      <c r="B393" s="18" t="s">
        <v>77</v>
      </c>
      <c r="C393" s="30"/>
      <c r="D393" s="30"/>
      <c r="E393" s="30"/>
      <c r="F393" s="43">
        <f>F394+F413+F398+F405+F409</f>
        <v>10760840</v>
      </c>
      <c r="G393" s="43">
        <f>G394+G413+G398+G405+G409</f>
        <v>2201700</v>
      </c>
    </row>
    <row r="394" spans="1:7" ht="47.25">
      <c r="A394" s="20" t="s">
        <v>56</v>
      </c>
      <c r="B394" s="21" t="s">
        <v>79</v>
      </c>
      <c r="C394" s="31"/>
      <c r="D394" s="31"/>
      <c r="E394" s="31"/>
      <c r="F394" s="44">
        <f aca="true" t="shared" si="29" ref="F394:G396">F395</f>
        <v>6885540</v>
      </c>
      <c r="G394" s="44">
        <f t="shared" si="29"/>
        <v>0</v>
      </c>
    </row>
    <row r="395" spans="1:7" ht="31.5">
      <c r="A395" s="22" t="s">
        <v>261</v>
      </c>
      <c r="B395" s="21" t="s">
        <v>79</v>
      </c>
      <c r="C395" s="31" t="s">
        <v>262</v>
      </c>
      <c r="D395" s="31"/>
      <c r="E395" s="31"/>
      <c r="F395" s="44">
        <f t="shared" si="29"/>
        <v>6885540</v>
      </c>
      <c r="G395" s="44">
        <f t="shared" si="29"/>
        <v>0</v>
      </c>
    </row>
    <row r="396" spans="1:7" ht="15.75">
      <c r="A396" s="22" t="s">
        <v>53</v>
      </c>
      <c r="B396" s="21" t="s">
        <v>79</v>
      </c>
      <c r="C396" s="31" t="s">
        <v>262</v>
      </c>
      <c r="D396" s="31" t="s">
        <v>269</v>
      </c>
      <c r="E396" s="31"/>
      <c r="F396" s="44">
        <f t="shared" si="29"/>
        <v>6885540</v>
      </c>
      <c r="G396" s="44">
        <f t="shared" si="29"/>
        <v>0</v>
      </c>
    </row>
    <row r="397" spans="1:7" ht="15.75">
      <c r="A397" s="22" t="s">
        <v>54</v>
      </c>
      <c r="B397" s="21" t="s">
        <v>79</v>
      </c>
      <c r="C397" s="31" t="s">
        <v>262</v>
      </c>
      <c r="D397" s="31" t="s">
        <v>269</v>
      </c>
      <c r="E397" s="31" t="s">
        <v>55</v>
      </c>
      <c r="F397" s="44">
        <f>3989040+353500+144600+240000+2159000-600</f>
        <v>6885540</v>
      </c>
      <c r="G397" s="44">
        <v>0</v>
      </c>
    </row>
    <row r="398" spans="1:7" ht="15.75">
      <c r="A398" s="22" t="s">
        <v>288</v>
      </c>
      <c r="B398" s="23" t="s">
        <v>318</v>
      </c>
      <c r="C398" s="31"/>
      <c r="D398" s="31"/>
      <c r="E398" s="31"/>
      <c r="F398" s="44">
        <f>F399+F402</f>
        <v>1673600</v>
      </c>
      <c r="G398" s="44">
        <f>G399+G402</f>
        <v>0</v>
      </c>
    </row>
    <row r="399" spans="1:7" s="74" customFormat="1" ht="31.5">
      <c r="A399" s="22" t="s">
        <v>261</v>
      </c>
      <c r="B399" s="23" t="s">
        <v>318</v>
      </c>
      <c r="C399" s="32" t="s">
        <v>262</v>
      </c>
      <c r="D399" s="31"/>
      <c r="E399" s="31"/>
      <c r="F399" s="44">
        <f>F400</f>
        <v>600</v>
      </c>
      <c r="G399" s="44">
        <f>G400</f>
        <v>0</v>
      </c>
    </row>
    <row r="400" spans="1:7" s="74" customFormat="1" ht="15.75">
      <c r="A400" s="22" t="s">
        <v>53</v>
      </c>
      <c r="B400" s="23" t="s">
        <v>318</v>
      </c>
      <c r="C400" s="32" t="s">
        <v>262</v>
      </c>
      <c r="D400" s="32" t="s">
        <v>269</v>
      </c>
      <c r="E400" s="31"/>
      <c r="F400" s="44">
        <f>F401</f>
        <v>600</v>
      </c>
      <c r="G400" s="44">
        <f>G401</f>
        <v>0</v>
      </c>
    </row>
    <row r="401" spans="1:7" s="74" customFormat="1" ht="15.75">
      <c r="A401" s="22" t="s">
        <v>54</v>
      </c>
      <c r="B401" s="23" t="s">
        <v>318</v>
      </c>
      <c r="C401" s="32" t="s">
        <v>262</v>
      </c>
      <c r="D401" s="32" t="s">
        <v>269</v>
      </c>
      <c r="E401" s="32" t="s">
        <v>55</v>
      </c>
      <c r="F401" s="44">
        <v>600</v>
      </c>
      <c r="G401" s="44">
        <v>0</v>
      </c>
    </row>
    <row r="402" spans="1:7" ht="31.5">
      <c r="A402" s="20" t="s">
        <v>252</v>
      </c>
      <c r="B402" s="23" t="s">
        <v>318</v>
      </c>
      <c r="C402" s="32" t="s">
        <v>253</v>
      </c>
      <c r="D402" s="31"/>
      <c r="E402" s="31"/>
      <c r="F402" s="44">
        <f>F403</f>
        <v>1673000</v>
      </c>
      <c r="G402" s="44">
        <f>G403</f>
        <v>0</v>
      </c>
    </row>
    <row r="403" spans="1:7" ht="15.75">
      <c r="A403" s="22" t="s">
        <v>53</v>
      </c>
      <c r="B403" s="23" t="s">
        <v>318</v>
      </c>
      <c r="C403" s="32" t="s">
        <v>253</v>
      </c>
      <c r="D403" s="32" t="s">
        <v>269</v>
      </c>
      <c r="E403" s="31"/>
      <c r="F403" s="44">
        <f>F404</f>
        <v>1673000</v>
      </c>
      <c r="G403" s="44">
        <f>G404</f>
        <v>0</v>
      </c>
    </row>
    <row r="404" spans="1:7" ht="15.75">
      <c r="A404" s="22" t="s">
        <v>54</v>
      </c>
      <c r="B404" s="23" t="s">
        <v>317</v>
      </c>
      <c r="C404" s="32" t="s">
        <v>253</v>
      </c>
      <c r="D404" s="32" t="s">
        <v>269</v>
      </c>
      <c r="E404" s="32" t="s">
        <v>55</v>
      </c>
      <c r="F404" s="44">
        <f>1400000+273000</f>
        <v>1673000</v>
      </c>
      <c r="G404" s="44">
        <v>0</v>
      </c>
    </row>
    <row r="405" spans="1:7" ht="54.75" customHeight="1">
      <c r="A405" s="50" t="s">
        <v>341</v>
      </c>
      <c r="B405" s="23" t="s">
        <v>319</v>
      </c>
      <c r="C405" s="32"/>
      <c r="D405" s="32"/>
      <c r="E405" s="32"/>
      <c r="F405" s="44">
        <f aca="true" t="shared" si="30" ref="F405:G407">F406</f>
        <v>1745300</v>
      </c>
      <c r="G405" s="44">
        <f t="shared" si="30"/>
        <v>1745300</v>
      </c>
    </row>
    <row r="406" spans="1:7" ht="31.5">
      <c r="A406" s="22" t="s">
        <v>261</v>
      </c>
      <c r="B406" s="23" t="s">
        <v>319</v>
      </c>
      <c r="C406" s="32" t="s">
        <v>262</v>
      </c>
      <c r="D406" s="32"/>
      <c r="E406" s="32"/>
      <c r="F406" s="44">
        <f t="shared" si="30"/>
        <v>1745300</v>
      </c>
      <c r="G406" s="44">
        <f t="shared" si="30"/>
        <v>1745300</v>
      </c>
    </row>
    <row r="407" spans="1:7" ht="15.75">
      <c r="A407" s="22" t="s">
        <v>53</v>
      </c>
      <c r="B407" s="23" t="s">
        <v>319</v>
      </c>
      <c r="C407" s="32" t="s">
        <v>262</v>
      </c>
      <c r="D407" s="32" t="s">
        <v>269</v>
      </c>
      <c r="E407" s="32"/>
      <c r="F407" s="44">
        <f t="shared" si="30"/>
        <v>1745300</v>
      </c>
      <c r="G407" s="44">
        <f t="shared" si="30"/>
        <v>1745300</v>
      </c>
    </row>
    <row r="408" spans="1:7" ht="15.75">
      <c r="A408" s="22" t="s">
        <v>54</v>
      </c>
      <c r="B408" s="23" t="s">
        <v>319</v>
      </c>
      <c r="C408" s="32" t="s">
        <v>262</v>
      </c>
      <c r="D408" s="32" t="s">
        <v>269</v>
      </c>
      <c r="E408" s="32" t="s">
        <v>55</v>
      </c>
      <c r="F408" s="44">
        <v>1745300</v>
      </c>
      <c r="G408" s="44">
        <v>1745300</v>
      </c>
    </row>
    <row r="409" spans="1:7" ht="40.5" customHeight="1">
      <c r="A409" s="50" t="s">
        <v>310</v>
      </c>
      <c r="B409" s="23" t="s">
        <v>311</v>
      </c>
      <c r="C409" s="32"/>
      <c r="D409" s="32"/>
      <c r="E409" s="32"/>
      <c r="F409" s="44">
        <f aca="true" t="shared" si="31" ref="F409:G411">F410</f>
        <v>445000</v>
      </c>
      <c r="G409" s="44">
        <f t="shared" si="31"/>
        <v>445000</v>
      </c>
    </row>
    <row r="410" spans="1:7" ht="31.5">
      <c r="A410" s="22" t="s">
        <v>261</v>
      </c>
      <c r="B410" s="23" t="s">
        <v>311</v>
      </c>
      <c r="C410" s="32" t="s">
        <v>262</v>
      </c>
      <c r="D410" s="32"/>
      <c r="E410" s="32"/>
      <c r="F410" s="44">
        <f t="shared" si="31"/>
        <v>445000</v>
      </c>
      <c r="G410" s="44">
        <f t="shared" si="31"/>
        <v>445000</v>
      </c>
    </row>
    <row r="411" spans="1:7" ht="15.75">
      <c r="A411" s="22" t="s">
        <v>53</v>
      </c>
      <c r="B411" s="23" t="s">
        <v>311</v>
      </c>
      <c r="C411" s="32" t="s">
        <v>262</v>
      </c>
      <c r="D411" s="32" t="s">
        <v>269</v>
      </c>
      <c r="E411" s="32"/>
      <c r="F411" s="44">
        <f t="shared" si="31"/>
        <v>445000</v>
      </c>
      <c r="G411" s="44">
        <f t="shared" si="31"/>
        <v>445000</v>
      </c>
    </row>
    <row r="412" spans="1:7" ht="15.75">
      <c r="A412" s="22" t="s">
        <v>54</v>
      </c>
      <c r="B412" s="23" t="s">
        <v>311</v>
      </c>
      <c r="C412" s="32" t="s">
        <v>262</v>
      </c>
      <c r="D412" s="32" t="s">
        <v>269</v>
      </c>
      <c r="E412" s="32" t="s">
        <v>55</v>
      </c>
      <c r="F412" s="44">
        <v>445000</v>
      </c>
      <c r="G412" s="44">
        <v>445000</v>
      </c>
    </row>
    <row r="413" spans="1:7" ht="78.75">
      <c r="A413" s="20" t="s">
        <v>123</v>
      </c>
      <c r="B413" s="21" t="s">
        <v>80</v>
      </c>
      <c r="C413" s="31"/>
      <c r="D413" s="31"/>
      <c r="E413" s="31"/>
      <c r="F413" s="44">
        <f aca="true" t="shared" si="32" ref="F413:G415">F414</f>
        <v>11400</v>
      </c>
      <c r="G413" s="44">
        <f t="shared" si="32"/>
        <v>11400</v>
      </c>
    </row>
    <row r="414" spans="1:7" ht="31.5">
      <c r="A414" s="22" t="s">
        <v>261</v>
      </c>
      <c r="B414" s="21" t="s">
        <v>80</v>
      </c>
      <c r="C414" s="31" t="s">
        <v>262</v>
      </c>
      <c r="D414" s="31"/>
      <c r="E414" s="31"/>
      <c r="F414" s="44">
        <f t="shared" si="32"/>
        <v>11400</v>
      </c>
      <c r="G414" s="44">
        <f t="shared" si="32"/>
        <v>11400</v>
      </c>
    </row>
    <row r="415" spans="1:7" ht="15.75">
      <c r="A415" s="20" t="s">
        <v>57</v>
      </c>
      <c r="B415" s="21" t="s">
        <v>80</v>
      </c>
      <c r="C415" s="31" t="s">
        <v>262</v>
      </c>
      <c r="D415" s="31" t="s">
        <v>270</v>
      </c>
      <c r="E415" s="31"/>
      <c r="F415" s="44">
        <f t="shared" si="32"/>
        <v>11400</v>
      </c>
      <c r="G415" s="44">
        <f t="shared" si="32"/>
        <v>11400</v>
      </c>
    </row>
    <row r="416" spans="1:7" ht="15.75">
      <c r="A416" s="20" t="s">
        <v>119</v>
      </c>
      <c r="B416" s="21" t="s">
        <v>80</v>
      </c>
      <c r="C416" s="31" t="s">
        <v>262</v>
      </c>
      <c r="D416" s="31" t="s">
        <v>270</v>
      </c>
      <c r="E416" s="31" t="s">
        <v>266</v>
      </c>
      <c r="F416" s="44">
        <v>11400</v>
      </c>
      <c r="G416" s="44">
        <v>11400</v>
      </c>
    </row>
    <row r="417" spans="1:7" s="11" customFormat="1" ht="78.75">
      <c r="A417" s="19" t="s">
        <v>81</v>
      </c>
      <c r="B417" s="18" t="s">
        <v>84</v>
      </c>
      <c r="C417" s="30"/>
      <c r="D417" s="30"/>
      <c r="E417" s="30"/>
      <c r="F417" s="43">
        <f>F418+F423</f>
        <v>8656152</v>
      </c>
      <c r="G417" s="43">
        <f>G418+G423</f>
        <v>0</v>
      </c>
    </row>
    <row r="418" spans="1:7" s="11" customFormat="1" ht="31.5">
      <c r="A418" s="19" t="s">
        <v>82</v>
      </c>
      <c r="B418" s="18" t="s">
        <v>85</v>
      </c>
      <c r="C418" s="30"/>
      <c r="D418" s="30"/>
      <c r="E418" s="30"/>
      <c r="F418" s="43">
        <f aca="true" t="shared" si="33" ref="F418:G421">F419</f>
        <v>1285100</v>
      </c>
      <c r="G418" s="43">
        <f t="shared" si="33"/>
        <v>0</v>
      </c>
    </row>
    <row r="419" spans="1:7" ht="31.5">
      <c r="A419" s="20" t="s">
        <v>162</v>
      </c>
      <c r="B419" s="21" t="s">
        <v>83</v>
      </c>
      <c r="C419" s="31"/>
      <c r="D419" s="31"/>
      <c r="E419" s="31"/>
      <c r="F419" s="44">
        <f t="shared" si="33"/>
        <v>1285100</v>
      </c>
      <c r="G419" s="44">
        <f t="shared" si="33"/>
        <v>0</v>
      </c>
    </row>
    <row r="420" spans="1:7" ht="31.5">
      <c r="A420" s="22" t="s">
        <v>261</v>
      </c>
      <c r="B420" s="21" t="s">
        <v>83</v>
      </c>
      <c r="C420" s="31" t="s">
        <v>262</v>
      </c>
      <c r="D420" s="31"/>
      <c r="E420" s="31"/>
      <c r="F420" s="44">
        <f t="shared" si="33"/>
        <v>1285100</v>
      </c>
      <c r="G420" s="44">
        <f t="shared" si="33"/>
        <v>0</v>
      </c>
    </row>
    <row r="421" spans="1:7" ht="15.75">
      <c r="A421" s="20" t="s">
        <v>53</v>
      </c>
      <c r="B421" s="21" t="s">
        <v>83</v>
      </c>
      <c r="C421" s="31" t="s">
        <v>262</v>
      </c>
      <c r="D421" s="31" t="s">
        <v>269</v>
      </c>
      <c r="E421" s="31"/>
      <c r="F421" s="44">
        <f t="shared" si="33"/>
        <v>1285100</v>
      </c>
      <c r="G421" s="44">
        <f t="shared" si="33"/>
        <v>0</v>
      </c>
    </row>
    <row r="422" spans="1:7" ht="15.75">
      <c r="A422" s="20" t="s">
        <v>54</v>
      </c>
      <c r="B422" s="21" t="s">
        <v>83</v>
      </c>
      <c r="C422" s="31" t="s">
        <v>262</v>
      </c>
      <c r="D422" s="31" t="s">
        <v>269</v>
      </c>
      <c r="E422" s="31" t="s">
        <v>55</v>
      </c>
      <c r="F422" s="44">
        <v>1285100</v>
      </c>
      <c r="G422" s="44">
        <v>0</v>
      </c>
    </row>
    <row r="423" spans="1:7" s="11" customFormat="1" ht="47.25">
      <c r="A423" s="19" t="s">
        <v>298</v>
      </c>
      <c r="B423" s="18" t="s">
        <v>86</v>
      </c>
      <c r="C423" s="30"/>
      <c r="D423" s="30"/>
      <c r="E423" s="30"/>
      <c r="F423" s="43">
        <f>F425+F428+F432</f>
        <v>7371052</v>
      </c>
      <c r="G423" s="43">
        <f>G425+G428+G432</f>
        <v>0</v>
      </c>
    </row>
    <row r="424" spans="1:7" ht="31.5">
      <c r="A424" s="20" t="s">
        <v>127</v>
      </c>
      <c r="B424" s="21" t="s">
        <v>88</v>
      </c>
      <c r="C424" s="31"/>
      <c r="D424" s="31"/>
      <c r="E424" s="31"/>
      <c r="F424" s="44">
        <f aca="true" t="shared" si="34" ref="F424:G426">F425</f>
        <v>6039400</v>
      </c>
      <c r="G424" s="44">
        <f t="shared" si="34"/>
        <v>0</v>
      </c>
    </row>
    <row r="425" spans="1:7" ht="78.75">
      <c r="A425" s="20" t="s">
        <v>272</v>
      </c>
      <c r="B425" s="21" t="s">
        <v>88</v>
      </c>
      <c r="C425" s="31" t="s">
        <v>273</v>
      </c>
      <c r="D425" s="31"/>
      <c r="E425" s="31"/>
      <c r="F425" s="44">
        <f t="shared" si="34"/>
        <v>6039400</v>
      </c>
      <c r="G425" s="44">
        <f t="shared" si="34"/>
        <v>0</v>
      </c>
    </row>
    <row r="426" spans="1:7" ht="15.75">
      <c r="A426" s="20" t="s">
        <v>53</v>
      </c>
      <c r="B426" s="21" t="s">
        <v>88</v>
      </c>
      <c r="C426" s="31" t="s">
        <v>273</v>
      </c>
      <c r="D426" s="31" t="s">
        <v>269</v>
      </c>
      <c r="E426" s="31"/>
      <c r="F426" s="44">
        <f t="shared" si="34"/>
        <v>6039400</v>
      </c>
      <c r="G426" s="44">
        <f t="shared" si="34"/>
        <v>0</v>
      </c>
    </row>
    <row r="427" spans="1:7" ht="63">
      <c r="A427" s="20" t="s">
        <v>125</v>
      </c>
      <c r="B427" s="21" t="s">
        <v>88</v>
      </c>
      <c r="C427" s="31" t="s">
        <v>273</v>
      </c>
      <c r="D427" s="31" t="s">
        <v>269</v>
      </c>
      <c r="E427" s="31" t="s">
        <v>270</v>
      </c>
      <c r="F427" s="44">
        <f>6232400-193000</f>
        <v>6039400</v>
      </c>
      <c r="G427" s="44">
        <v>0</v>
      </c>
    </row>
    <row r="428" spans="1:7" ht="31.5">
      <c r="A428" s="20" t="s">
        <v>90</v>
      </c>
      <c r="B428" s="21" t="s">
        <v>89</v>
      </c>
      <c r="C428" s="31"/>
      <c r="D428" s="31"/>
      <c r="E428" s="31"/>
      <c r="F428" s="44">
        <f>F429</f>
        <v>1138652</v>
      </c>
      <c r="G428" s="44">
        <f>G429</f>
        <v>0</v>
      </c>
    </row>
    <row r="429" spans="1:7" ht="31.5">
      <c r="A429" s="22" t="s">
        <v>261</v>
      </c>
      <c r="B429" s="21" t="s">
        <v>89</v>
      </c>
      <c r="C429" s="31" t="s">
        <v>262</v>
      </c>
      <c r="D429" s="31"/>
      <c r="E429" s="31"/>
      <c r="F429" s="44">
        <f>+F430</f>
        <v>1138652</v>
      </c>
      <c r="G429" s="44">
        <f>+G430</f>
        <v>0</v>
      </c>
    </row>
    <row r="430" spans="1:7" ht="15.75">
      <c r="A430" s="20" t="s">
        <v>53</v>
      </c>
      <c r="B430" s="21" t="s">
        <v>89</v>
      </c>
      <c r="C430" s="31" t="s">
        <v>262</v>
      </c>
      <c r="D430" s="31" t="s">
        <v>269</v>
      </c>
      <c r="E430" s="31"/>
      <c r="F430" s="44">
        <f>F431</f>
        <v>1138652</v>
      </c>
      <c r="G430" s="44">
        <f>G431</f>
        <v>0</v>
      </c>
    </row>
    <row r="431" spans="1:7" ht="63">
      <c r="A431" s="20" t="s">
        <v>125</v>
      </c>
      <c r="B431" s="21" t="s">
        <v>89</v>
      </c>
      <c r="C431" s="31" t="s">
        <v>262</v>
      </c>
      <c r="D431" s="31" t="s">
        <v>269</v>
      </c>
      <c r="E431" s="31" t="s">
        <v>270</v>
      </c>
      <c r="F431" s="44">
        <f>808852+329800</f>
        <v>1138652</v>
      </c>
      <c r="G431" s="44">
        <v>0</v>
      </c>
    </row>
    <row r="432" spans="1:7" ht="63">
      <c r="A432" s="25" t="s">
        <v>328</v>
      </c>
      <c r="B432" s="21" t="s">
        <v>329</v>
      </c>
      <c r="C432" s="31"/>
      <c r="D432" s="31"/>
      <c r="E432" s="31"/>
      <c r="F432" s="44">
        <f aca="true" t="shared" si="35" ref="F432:G434">F433</f>
        <v>193000</v>
      </c>
      <c r="G432" s="44">
        <f t="shared" si="35"/>
        <v>0</v>
      </c>
    </row>
    <row r="433" spans="1:7" ht="78.75">
      <c r="A433" s="25" t="s">
        <v>272</v>
      </c>
      <c r="B433" s="21" t="s">
        <v>329</v>
      </c>
      <c r="C433" s="31" t="s">
        <v>273</v>
      </c>
      <c r="D433" s="31"/>
      <c r="E433" s="31"/>
      <c r="F433" s="44">
        <f t="shared" si="35"/>
        <v>193000</v>
      </c>
      <c r="G433" s="44">
        <f t="shared" si="35"/>
        <v>0</v>
      </c>
    </row>
    <row r="434" spans="1:7" ht="15.75">
      <c r="A434" s="20" t="s">
        <v>53</v>
      </c>
      <c r="B434" s="21" t="s">
        <v>329</v>
      </c>
      <c r="C434" s="31" t="s">
        <v>273</v>
      </c>
      <c r="D434" s="31" t="s">
        <v>269</v>
      </c>
      <c r="E434" s="31"/>
      <c r="F434" s="44">
        <f t="shared" si="35"/>
        <v>193000</v>
      </c>
      <c r="G434" s="44">
        <f t="shared" si="35"/>
        <v>0</v>
      </c>
    </row>
    <row r="435" spans="1:7" ht="63">
      <c r="A435" s="20" t="s">
        <v>125</v>
      </c>
      <c r="B435" s="21" t="s">
        <v>329</v>
      </c>
      <c r="C435" s="31" t="s">
        <v>273</v>
      </c>
      <c r="D435" s="31" t="s">
        <v>269</v>
      </c>
      <c r="E435" s="31" t="s">
        <v>270</v>
      </c>
      <c r="F435" s="44">
        <v>193000</v>
      </c>
      <c r="G435" s="44">
        <v>0</v>
      </c>
    </row>
    <row r="436" spans="1:7" s="11" customFormat="1" ht="31.5">
      <c r="A436" s="19" t="s">
        <v>93</v>
      </c>
      <c r="B436" s="18" t="s">
        <v>91</v>
      </c>
      <c r="C436" s="30"/>
      <c r="D436" s="30"/>
      <c r="E436" s="30"/>
      <c r="F436" s="43">
        <f>F437+F442+F450</f>
        <v>26882998</v>
      </c>
      <c r="G436" s="43">
        <f>G437+G442+G450</f>
        <v>1928700</v>
      </c>
    </row>
    <row r="437" spans="1:7" s="11" customFormat="1" ht="47.25">
      <c r="A437" s="19" t="s">
        <v>94</v>
      </c>
      <c r="B437" s="18" t="s">
        <v>92</v>
      </c>
      <c r="C437" s="30"/>
      <c r="D437" s="30"/>
      <c r="E437" s="30"/>
      <c r="F437" s="43">
        <f aca="true" t="shared" si="36" ref="F437:G440">F438</f>
        <v>550000</v>
      </c>
      <c r="G437" s="43">
        <f t="shared" si="36"/>
        <v>0</v>
      </c>
    </row>
    <row r="438" spans="1:7" ht="31.5">
      <c r="A438" s="20" t="s">
        <v>162</v>
      </c>
      <c r="B438" s="21" t="s">
        <v>95</v>
      </c>
      <c r="C438" s="31"/>
      <c r="D438" s="31"/>
      <c r="E438" s="31"/>
      <c r="F438" s="44">
        <f>F439</f>
        <v>550000</v>
      </c>
      <c r="G438" s="44">
        <f>G439</f>
        <v>0</v>
      </c>
    </row>
    <row r="439" spans="1:7" ht="31.5">
      <c r="A439" s="22" t="s">
        <v>261</v>
      </c>
      <c r="B439" s="21" t="s">
        <v>95</v>
      </c>
      <c r="C439" s="31" t="s">
        <v>262</v>
      </c>
      <c r="D439" s="31"/>
      <c r="E439" s="31"/>
      <c r="F439" s="44">
        <f t="shared" si="36"/>
        <v>550000</v>
      </c>
      <c r="G439" s="44">
        <f t="shared" si="36"/>
        <v>0</v>
      </c>
    </row>
    <row r="440" spans="1:7" ht="15.75">
      <c r="A440" s="20" t="s">
        <v>57</v>
      </c>
      <c r="B440" s="21" t="s">
        <v>95</v>
      </c>
      <c r="C440" s="31" t="s">
        <v>262</v>
      </c>
      <c r="D440" s="31" t="s">
        <v>270</v>
      </c>
      <c r="E440" s="31"/>
      <c r="F440" s="44">
        <f t="shared" si="36"/>
        <v>550000</v>
      </c>
      <c r="G440" s="44">
        <f t="shared" si="36"/>
        <v>0</v>
      </c>
    </row>
    <row r="441" spans="1:7" ht="15.75">
      <c r="A441" s="20" t="s">
        <v>110</v>
      </c>
      <c r="B441" s="21" t="s">
        <v>95</v>
      </c>
      <c r="C441" s="31" t="s">
        <v>262</v>
      </c>
      <c r="D441" s="31" t="s">
        <v>270</v>
      </c>
      <c r="E441" s="31" t="s">
        <v>111</v>
      </c>
      <c r="F441" s="44">
        <v>550000</v>
      </c>
      <c r="G441" s="44">
        <v>0</v>
      </c>
    </row>
    <row r="442" spans="1:7" s="11" customFormat="1" ht="31.5">
      <c r="A442" s="19" t="s">
        <v>97</v>
      </c>
      <c r="B442" s="18" t="s">
        <v>96</v>
      </c>
      <c r="C442" s="30"/>
      <c r="D442" s="30"/>
      <c r="E442" s="30"/>
      <c r="F442" s="43">
        <f>F443</f>
        <v>902500</v>
      </c>
      <c r="G442" s="43">
        <f>G443</f>
        <v>0</v>
      </c>
    </row>
    <row r="443" spans="1:7" ht="31.5">
      <c r="A443" s="20" t="s">
        <v>162</v>
      </c>
      <c r="B443" s="21" t="s">
        <v>98</v>
      </c>
      <c r="C443" s="31"/>
      <c r="D443" s="31"/>
      <c r="E443" s="31"/>
      <c r="F443" s="44">
        <f>F444+F447</f>
        <v>902500</v>
      </c>
      <c r="G443" s="44">
        <f>G451</f>
        <v>0</v>
      </c>
    </row>
    <row r="444" spans="1:7" ht="78.75">
      <c r="A444" s="20" t="s">
        <v>272</v>
      </c>
      <c r="B444" s="21" t="s">
        <v>98</v>
      </c>
      <c r="C444" s="31" t="s">
        <v>273</v>
      </c>
      <c r="D444" s="31"/>
      <c r="E444" s="31"/>
      <c r="F444" s="44">
        <f>F445</f>
        <v>444000</v>
      </c>
      <c r="G444" s="44">
        <f>G445</f>
        <v>0</v>
      </c>
    </row>
    <row r="445" spans="1:7" ht="15.75">
      <c r="A445" s="20" t="s">
        <v>53</v>
      </c>
      <c r="B445" s="21" t="s">
        <v>98</v>
      </c>
      <c r="C445" s="31" t="s">
        <v>273</v>
      </c>
      <c r="D445" s="31" t="s">
        <v>269</v>
      </c>
      <c r="E445" s="31"/>
      <c r="F445" s="44">
        <f>F446</f>
        <v>444000</v>
      </c>
      <c r="G445" s="44">
        <f>G446</f>
        <v>0</v>
      </c>
    </row>
    <row r="446" spans="1:7" ht="15.75">
      <c r="A446" s="20" t="s">
        <v>54</v>
      </c>
      <c r="B446" s="21" t="s">
        <v>98</v>
      </c>
      <c r="C446" s="31" t="s">
        <v>273</v>
      </c>
      <c r="D446" s="31" t="s">
        <v>269</v>
      </c>
      <c r="E446" s="31" t="s">
        <v>55</v>
      </c>
      <c r="F446" s="44">
        <f>83000+65000+280000+16000</f>
        <v>444000</v>
      </c>
      <c r="G446" s="44">
        <v>0</v>
      </c>
    </row>
    <row r="447" spans="1:7" ht="31.5">
      <c r="A447" s="22" t="s">
        <v>261</v>
      </c>
      <c r="B447" s="21" t="s">
        <v>98</v>
      </c>
      <c r="C447" s="31" t="s">
        <v>262</v>
      </c>
      <c r="D447" s="31"/>
      <c r="E447" s="31"/>
      <c r="F447" s="44">
        <f>F448</f>
        <v>458500</v>
      </c>
      <c r="G447" s="44">
        <f>G448</f>
        <v>0</v>
      </c>
    </row>
    <row r="448" spans="1:7" ht="15.75">
      <c r="A448" s="20" t="s">
        <v>53</v>
      </c>
      <c r="B448" s="21" t="s">
        <v>98</v>
      </c>
      <c r="C448" s="31" t="s">
        <v>262</v>
      </c>
      <c r="D448" s="31" t="s">
        <v>269</v>
      </c>
      <c r="E448" s="31"/>
      <c r="F448" s="44">
        <f>F449</f>
        <v>458500</v>
      </c>
      <c r="G448" s="44">
        <f>G449</f>
        <v>0</v>
      </c>
    </row>
    <row r="449" spans="1:8" ht="15.75">
      <c r="A449" s="20" t="s">
        <v>54</v>
      </c>
      <c r="B449" s="21" t="s">
        <v>98</v>
      </c>
      <c r="C449" s="31" t="s">
        <v>262</v>
      </c>
      <c r="D449" s="31" t="s">
        <v>269</v>
      </c>
      <c r="E449" s="31" t="s">
        <v>55</v>
      </c>
      <c r="F449" s="44">
        <f>245000+78500+70000+81000-16000</f>
        <v>458500</v>
      </c>
      <c r="G449" s="44">
        <v>0</v>
      </c>
      <c r="H449">
        <v>12300</v>
      </c>
    </row>
    <row r="450" spans="1:7" s="11" customFormat="1" ht="31.5">
      <c r="A450" s="19" t="s">
        <v>299</v>
      </c>
      <c r="B450" s="18" t="s">
        <v>99</v>
      </c>
      <c r="C450" s="30"/>
      <c r="D450" s="30"/>
      <c r="E450" s="30"/>
      <c r="F450" s="43">
        <f>F451+F455+F459+F467+F478+F482+F489+F493+F497+F471+F463</f>
        <v>25430498</v>
      </c>
      <c r="G450" s="43">
        <f>G451+G455+G459+G467+G478+G482+G489+G493+G497+G471+G463</f>
        <v>1928700</v>
      </c>
    </row>
    <row r="451" spans="1:7" ht="31.5">
      <c r="A451" s="20" t="s">
        <v>101</v>
      </c>
      <c r="B451" s="21" t="s">
        <v>100</v>
      </c>
      <c r="C451" s="31"/>
      <c r="D451" s="31"/>
      <c r="E451" s="31"/>
      <c r="F451" s="44">
        <f>F452</f>
        <v>1710000</v>
      </c>
      <c r="G451" s="44">
        <f>G452</f>
        <v>0</v>
      </c>
    </row>
    <row r="452" spans="1:7" ht="78.75">
      <c r="A452" s="20" t="s">
        <v>272</v>
      </c>
      <c r="B452" s="21" t="s">
        <v>100</v>
      </c>
      <c r="C452" s="31" t="s">
        <v>273</v>
      </c>
      <c r="D452" s="31"/>
      <c r="E452" s="31"/>
      <c r="F452" s="44">
        <f>F453</f>
        <v>1710000</v>
      </c>
      <c r="G452" s="44">
        <v>0</v>
      </c>
    </row>
    <row r="453" spans="1:7" ht="15.75">
      <c r="A453" s="20" t="s">
        <v>53</v>
      </c>
      <c r="B453" s="21" t="s">
        <v>100</v>
      </c>
      <c r="C453" s="31" t="s">
        <v>273</v>
      </c>
      <c r="D453" s="31" t="s">
        <v>269</v>
      </c>
      <c r="E453" s="31"/>
      <c r="F453" s="44">
        <f>F454</f>
        <v>1710000</v>
      </c>
      <c r="G453" s="44">
        <f>G454</f>
        <v>0</v>
      </c>
    </row>
    <row r="454" spans="1:7" ht="15.75">
      <c r="A454" s="20" t="s">
        <v>54</v>
      </c>
      <c r="B454" s="21" t="s">
        <v>100</v>
      </c>
      <c r="C454" s="31" t="s">
        <v>273</v>
      </c>
      <c r="D454" s="31" t="s">
        <v>269</v>
      </c>
      <c r="E454" s="31" t="s">
        <v>270</v>
      </c>
      <c r="F454" s="44">
        <f>1725000-15000</f>
        <v>1710000</v>
      </c>
      <c r="G454" s="44">
        <v>0</v>
      </c>
    </row>
    <row r="455" spans="1:7" ht="31.5">
      <c r="A455" s="20" t="s">
        <v>127</v>
      </c>
      <c r="B455" s="21" t="s">
        <v>103</v>
      </c>
      <c r="C455" s="31"/>
      <c r="D455" s="31"/>
      <c r="E455" s="31"/>
      <c r="F455" s="44">
        <f>F456</f>
        <v>18791310</v>
      </c>
      <c r="G455" s="44">
        <v>0</v>
      </c>
    </row>
    <row r="456" spans="1:7" ht="78.75">
      <c r="A456" s="20" t="s">
        <v>272</v>
      </c>
      <c r="B456" s="21" t="s">
        <v>103</v>
      </c>
      <c r="C456" s="31" t="s">
        <v>273</v>
      </c>
      <c r="D456" s="31"/>
      <c r="E456" s="31"/>
      <c r="F456" s="44">
        <f>F457</f>
        <v>18791310</v>
      </c>
      <c r="G456" s="44">
        <f>G457</f>
        <v>0</v>
      </c>
    </row>
    <row r="457" spans="1:7" ht="15.75">
      <c r="A457" s="20" t="s">
        <v>53</v>
      </c>
      <c r="B457" s="21" t="s">
        <v>103</v>
      </c>
      <c r="C457" s="31" t="s">
        <v>273</v>
      </c>
      <c r="D457" s="31" t="s">
        <v>269</v>
      </c>
      <c r="E457" s="31"/>
      <c r="F457" s="44">
        <f>F458</f>
        <v>18791310</v>
      </c>
      <c r="G457" s="44">
        <f>G458</f>
        <v>0</v>
      </c>
    </row>
    <row r="458" spans="1:7" ht="63">
      <c r="A458" s="20" t="s">
        <v>125</v>
      </c>
      <c r="B458" s="21" t="s">
        <v>103</v>
      </c>
      <c r="C458" s="31" t="s">
        <v>273</v>
      </c>
      <c r="D458" s="31" t="s">
        <v>269</v>
      </c>
      <c r="E458" s="31" t="s">
        <v>270</v>
      </c>
      <c r="F458" s="44">
        <f>19191240-399930</f>
        <v>18791310</v>
      </c>
      <c r="G458" s="44">
        <v>0</v>
      </c>
    </row>
    <row r="459" spans="1:7" ht="31.5">
      <c r="A459" s="20" t="s">
        <v>90</v>
      </c>
      <c r="B459" s="21" t="s">
        <v>104</v>
      </c>
      <c r="C459" s="31"/>
      <c r="D459" s="31"/>
      <c r="E459" s="31"/>
      <c r="F459" s="44">
        <f>F460</f>
        <v>79000</v>
      </c>
      <c r="G459" s="44">
        <v>0</v>
      </c>
    </row>
    <row r="460" spans="1:7" ht="31.5">
      <c r="A460" s="22" t="s">
        <v>261</v>
      </c>
      <c r="B460" s="21" t="s">
        <v>104</v>
      </c>
      <c r="C460" s="31" t="s">
        <v>262</v>
      </c>
      <c r="D460" s="31"/>
      <c r="E460" s="31"/>
      <c r="F460" s="44">
        <f>F461</f>
        <v>79000</v>
      </c>
      <c r="G460" s="44">
        <f>G461</f>
        <v>0</v>
      </c>
    </row>
    <row r="461" spans="1:7" ht="15.75">
      <c r="A461" s="20" t="s">
        <v>53</v>
      </c>
      <c r="B461" s="21" t="s">
        <v>104</v>
      </c>
      <c r="C461" s="31" t="s">
        <v>262</v>
      </c>
      <c r="D461" s="31" t="s">
        <v>269</v>
      </c>
      <c r="E461" s="31"/>
      <c r="F461" s="44">
        <f>F462</f>
        <v>79000</v>
      </c>
      <c r="G461" s="44">
        <f>G462</f>
        <v>0</v>
      </c>
    </row>
    <row r="462" spans="1:7" ht="63">
      <c r="A462" s="20" t="s">
        <v>125</v>
      </c>
      <c r="B462" s="21" t="s">
        <v>104</v>
      </c>
      <c r="C462" s="31" t="s">
        <v>262</v>
      </c>
      <c r="D462" s="31" t="s">
        <v>269</v>
      </c>
      <c r="E462" s="31" t="s">
        <v>270</v>
      </c>
      <c r="F462" s="44">
        <v>79000</v>
      </c>
      <c r="G462" s="44">
        <v>0</v>
      </c>
    </row>
    <row r="463" spans="1:7" ht="63">
      <c r="A463" s="25" t="s">
        <v>328</v>
      </c>
      <c r="B463" s="21" t="s">
        <v>330</v>
      </c>
      <c r="C463" s="31"/>
      <c r="D463" s="31"/>
      <c r="E463" s="31"/>
      <c r="F463" s="44">
        <f>F464</f>
        <v>414930</v>
      </c>
      <c r="G463" s="44">
        <f>G464</f>
        <v>0</v>
      </c>
    </row>
    <row r="464" spans="1:7" ht="78.75">
      <c r="A464" s="25" t="s">
        <v>272</v>
      </c>
      <c r="B464" s="21" t="s">
        <v>330</v>
      </c>
      <c r="C464" s="31" t="s">
        <v>273</v>
      </c>
      <c r="D464" s="31"/>
      <c r="E464" s="31"/>
      <c r="F464" s="44">
        <f>F466</f>
        <v>414930</v>
      </c>
      <c r="G464" s="44">
        <f>G466</f>
        <v>0</v>
      </c>
    </row>
    <row r="465" spans="1:7" ht="15.75">
      <c r="A465" s="20" t="s">
        <v>53</v>
      </c>
      <c r="B465" s="21" t="s">
        <v>330</v>
      </c>
      <c r="C465" s="31" t="s">
        <v>273</v>
      </c>
      <c r="D465" s="31" t="s">
        <v>269</v>
      </c>
      <c r="E465" s="31"/>
      <c r="F465" s="44"/>
      <c r="G465" s="44"/>
    </row>
    <row r="466" spans="1:7" ht="63">
      <c r="A466" s="20" t="s">
        <v>125</v>
      </c>
      <c r="B466" s="21" t="s">
        <v>330</v>
      </c>
      <c r="C466" s="31" t="s">
        <v>273</v>
      </c>
      <c r="D466" s="31" t="s">
        <v>269</v>
      </c>
      <c r="E466" s="31" t="s">
        <v>270</v>
      </c>
      <c r="F466" s="44">
        <f>399930+15000</f>
        <v>414930</v>
      </c>
      <c r="G466" s="44">
        <v>0</v>
      </c>
    </row>
    <row r="467" spans="1:7" ht="47.25">
      <c r="A467" s="20" t="s">
        <v>185</v>
      </c>
      <c r="B467" s="21" t="s">
        <v>102</v>
      </c>
      <c r="C467" s="31"/>
      <c r="D467" s="31"/>
      <c r="E467" s="31"/>
      <c r="F467" s="44">
        <f>F468</f>
        <v>2100000</v>
      </c>
      <c r="G467" s="44">
        <v>0</v>
      </c>
    </row>
    <row r="468" spans="1:7" ht="31.5">
      <c r="A468" s="20" t="s">
        <v>252</v>
      </c>
      <c r="B468" s="21" t="s">
        <v>102</v>
      </c>
      <c r="C468" s="31" t="s">
        <v>253</v>
      </c>
      <c r="D468" s="31"/>
      <c r="E468" s="31"/>
      <c r="F468" s="44">
        <f>F469</f>
        <v>2100000</v>
      </c>
      <c r="G468" s="44">
        <f>G469</f>
        <v>0</v>
      </c>
    </row>
    <row r="469" spans="1:7" ht="15.75">
      <c r="A469" s="20" t="s">
        <v>59</v>
      </c>
      <c r="B469" s="21" t="s">
        <v>102</v>
      </c>
      <c r="C469" s="31" t="s">
        <v>253</v>
      </c>
      <c r="D469" s="31" t="s">
        <v>278</v>
      </c>
      <c r="E469" s="31"/>
      <c r="F469" s="44">
        <f>F470</f>
        <v>2100000</v>
      </c>
      <c r="G469" s="44">
        <f>G470</f>
        <v>0</v>
      </c>
    </row>
    <row r="470" spans="1:7" ht="31.5">
      <c r="A470" s="20" t="s">
        <v>60</v>
      </c>
      <c r="B470" s="21" t="s">
        <v>102</v>
      </c>
      <c r="C470" s="31" t="s">
        <v>253</v>
      </c>
      <c r="D470" s="31" t="s">
        <v>278</v>
      </c>
      <c r="E470" s="31" t="s">
        <v>278</v>
      </c>
      <c r="F470" s="44">
        <v>2100000</v>
      </c>
      <c r="G470" s="44">
        <v>0</v>
      </c>
    </row>
    <row r="471" spans="1:7" ht="31.5">
      <c r="A471" s="20" t="s">
        <v>162</v>
      </c>
      <c r="B471" s="21" t="s">
        <v>287</v>
      </c>
      <c r="C471" s="31"/>
      <c r="D471" s="31"/>
      <c r="E471" s="31"/>
      <c r="F471" s="44">
        <f>F472+F475</f>
        <v>406558</v>
      </c>
      <c r="G471" s="44">
        <f>G472+G475</f>
        <v>0</v>
      </c>
    </row>
    <row r="472" spans="1:7" ht="31.5">
      <c r="A472" s="22" t="s">
        <v>261</v>
      </c>
      <c r="B472" s="21" t="s">
        <v>287</v>
      </c>
      <c r="C472" s="31" t="s">
        <v>262</v>
      </c>
      <c r="D472" s="31"/>
      <c r="E472" s="31"/>
      <c r="F472" s="44">
        <f>F473</f>
        <v>369500</v>
      </c>
      <c r="G472" s="44">
        <v>0</v>
      </c>
    </row>
    <row r="473" spans="1:7" ht="15.75">
      <c r="A473" s="22" t="s">
        <v>53</v>
      </c>
      <c r="B473" s="21" t="s">
        <v>287</v>
      </c>
      <c r="C473" s="31" t="s">
        <v>262</v>
      </c>
      <c r="D473" s="31" t="s">
        <v>269</v>
      </c>
      <c r="E473" s="31"/>
      <c r="F473" s="44">
        <f>F474</f>
        <v>369500</v>
      </c>
      <c r="G473" s="44">
        <f>G474</f>
        <v>0</v>
      </c>
    </row>
    <row r="474" spans="1:7" ht="15.75">
      <c r="A474" s="20" t="s">
        <v>54</v>
      </c>
      <c r="B474" s="21" t="s">
        <v>287</v>
      </c>
      <c r="C474" s="31" t="s">
        <v>262</v>
      </c>
      <c r="D474" s="31" t="s">
        <v>269</v>
      </c>
      <c r="E474" s="31" t="s">
        <v>55</v>
      </c>
      <c r="F474" s="44">
        <f>374500-5000</f>
        <v>369500</v>
      </c>
      <c r="G474" s="44">
        <v>0</v>
      </c>
    </row>
    <row r="475" spans="1:7" s="74" customFormat="1" ht="15.75">
      <c r="A475" s="20" t="s">
        <v>274</v>
      </c>
      <c r="B475" s="23" t="s">
        <v>287</v>
      </c>
      <c r="C475" s="32" t="s">
        <v>275</v>
      </c>
      <c r="D475" s="31"/>
      <c r="E475" s="31"/>
      <c r="F475" s="44">
        <f>F476</f>
        <v>37058</v>
      </c>
      <c r="G475" s="44">
        <f>G476</f>
        <v>0</v>
      </c>
    </row>
    <row r="476" spans="1:7" s="74" customFormat="1" ht="15.75">
      <c r="A476" s="22" t="s">
        <v>53</v>
      </c>
      <c r="B476" s="23" t="s">
        <v>287</v>
      </c>
      <c r="C476" s="32" t="s">
        <v>275</v>
      </c>
      <c r="D476" s="32" t="s">
        <v>269</v>
      </c>
      <c r="E476" s="31"/>
      <c r="F476" s="44">
        <f>F477</f>
        <v>37058</v>
      </c>
      <c r="G476" s="44">
        <f>G477</f>
        <v>0</v>
      </c>
    </row>
    <row r="477" spans="1:7" s="74" customFormat="1" ht="15.75">
      <c r="A477" s="20" t="s">
        <v>54</v>
      </c>
      <c r="B477" s="23" t="s">
        <v>287</v>
      </c>
      <c r="C477" s="32" t="s">
        <v>275</v>
      </c>
      <c r="D477" s="32" t="s">
        <v>269</v>
      </c>
      <c r="E477" s="32" t="s">
        <v>55</v>
      </c>
      <c r="F477" s="44">
        <v>37058</v>
      </c>
      <c r="G477" s="44">
        <v>0</v>
      </c>
    </row>
    <row r="478" spans="1:7" ht="39.75" customHeight="1">
      <c r="A478" s="20" t="s">
        <v>334</v>
      </c>
      <c r="B478" s="21" t="s">
        <v>105</v>
      </c>
      <c r="C478" s="31"/>
      <c r="D478" s="31"/>
      <c r="E478" s="31"/>
      <c r="F478" s="44">
        <f aca="true" t="shared" si="37" ref="F478:G480">F479</f>
        <v>275600</v>
      </c>
      <c r="G478" s="44">
        <f t="shared" si="37"/>
        <v>275600</v>
      </c>
    </row>
    <row r="479" spans="1:7" ht="78.75">
      <c r="A479" s="20" t="s">
        <v>272</v>
      </c>
      <c r="B479" s="21" t="s">
        <v>105</v>
      </c>
      <c r="C479" s="31" t="s">
        <v>273</v>
      </c>
      <c r="D479" s="31"/>
      <c r="E479" s="31"/>
      <c r="F479" s="44">
        <f t="shared" si="37"/>
        <v>275600</v>
      </c>
      <c r="G479" s="44">
        <f t="shared" si="37"/>
        <v>275600</v>
      </c>
    </row>
    <row r="480" spans="1:7" ht="15.75">
      <c r="A480" s="20" t="s">
        <v>241</v>
      </c>
      <c r="B480" s="21" t="s">
        <v>105</v>
      </c>
      <c r="C480" s="31" t="s">
        <v>273</v>
      </c>
      <c r="D480" s="31" t="s">
        <v>258</v>
      </c>
      <c r="E480" s="31"/>
      <c r="F480" s="44">
        <f t="shared" si="37"/>
        <v>275600</v>
      </c>
      <c r="G480" s="44">
        <f t="shared" si="37"/>
        <v>275600</v>
      </c>
    </row>
    <row r="481" spans="1:7" ht="15.75">
      <c r="A481" s="20" t="s">
        <v>242</v>
      </c>
      <c r="B481" s="21" t="s">
        <v>105</v>
      </c>
      <c r="C481" s="31" t="s">
        <v>273</v>
      </c>
      <c r="D481" s="31" t="s">
        <v>258</v>
      </c>
      <c r="E481" s="31" t="s">
        <v>259</v>
      </c>
      <c r="F481" s="44">
        <v>275600</v>
      </c>
      <c r="G481" s="44">
        <v>275600</v>
      </c>
    </row>
    <row r="482" spans="1:7" ht="31.5">
      <c r="A482" s="20" t="s">
        <v>337</v>
      </c>
      <c r="B482" s="21" t="s">
        <v>301</v>
      </c>
      <c r="C482" s="31"/>
      <c r="D482" s="31"/>
      <c r="E482" s="31"/>
      <c r="F482" s="44">
        <f>F483+F486</f>
        <v>691100</v>
      </c>
      <c r="G482" s="44">
        <f>G483+G486</f>
        <v>691100</v>
      </c>
    </row>
    <row r="483" spans="1:7" ht="78.75">
      <c r="A483" s="20" t="s">
        <v>272</v>
      </c>
      <c r="B483" s="21" t="s">
        <v>301</v>
      </c>
      <c r="C483" s="31" t="s">
        <v>273</v>
      </c>
      <c r="D483" s="31"/>
      <c r="E483" s="31"/>
      <c r="F483" s="44">
        <f>F484</f>
        <v>661100</v>
      </c>
      <c r="G483" s="44">
        <f>G484</f>
        <v>661100</v>
      </c>
    </row>
    <row r="484" spans="1:7" ht="31.5">
      <c r="A484" s="20" t="s">
        <v>58</v>
      </c>
      <c r="B484" s="21" t="s">
        <v>301</v>
      </c>
      <c r="C484" s="31" t="s">
        <v>273</v>
      </c>
      <c r="D484" s="31" t="s">
        <v>259</v>
      </c>
      <c r="E484" s="31"/>
      <c r="F484" s="44">
        <f>F485</f>
        <v>661100</v>
      </c>
      <c r="G484" s="44">
        <f>G485</f>
        <v>661100</v>
      </c>
    </row>
    <row r="485" spans="1:7" ht="15.75">
      <c r="A485" s="20" t="s">
        <v>236</v>
      </c>
      <c r="B485" s="21" t="s">
        <v>301</v>
      </c>
      <c r="C485" s="31" t="s">
        <v>273</v>
      </c>
      <c r="D485" s="31" t="s">
        <v>259</v>
      </c>
      <c r="E485" s="31" t="s">
        <v>270</v>
      </c>
      <c r="F485" s="44">
        <f>650400+10700</f>
        <v>661100</v>
      </c>
      <c r="G485" s="44">
        <f>650400+10700</f>
        <v>661100</v>
      </c>
    </row>
    <row r="486" spans="1:7" s="74" customFormat="1" ht="31.5">
      <c r="A486" s="22" t="s">
        <v>261</v>
      </c>
      <c r="B486" s="21" t="s">
        <v>301</v>
      </c>
      <c r="C486" s="32" t="s">
        <v>262</v>
      </c>
      <c r="D486" s="31"/>
      <c r="E486" s="31"/>
      <c r="F486" s="44">
        <f>F487</f>
        <v>30000</v>
      </c>
      <c r="G486" s="44">
        <f>G487</f>
        <v>30000</v>
      </c>
    </row>
    <row r="487" spans="1:7" s="74" customFormat="1" ht="31.5">
      <c r="A487" s="20" t="s">
        <v>58</v>
      </c>
      <c r="B487" s="21" t="s">
        <v>301</v>
      </c>
      <c r="C487" s="32" t="s">
        <v>262</v>
      </c>
      <c r="D487" s="31" t="s">
        <v>259</v>
      </c>
      <c r="E487" s="31"/>
      <c r="F487" s="44">
        <f>F488</f>
        <v>30000</v>
      </c>
      <c r="G487" s="44">
        <f>G488</f>
        <v>30000</v>
      </c>
    </row>
    <row r="488" spans="1:7" s="74" customFormat="1" ht="15.75">
      <c r="A488" s="20" t="s">
        <v>236</v>
      </c>
      <c r="B488" s="21" t="s">
        <v>301</v>
      </c>
      <c r="C488" s="32" t="s">
        <v>262</v>
      </c>
      <c r="D488" s="31" t="s">
        <v>259</v>
      </c>
      <c r="E488" s="31" t="s">
        <v>270</v>
      </c>
      <c r="F488" s="44">
        <v>30000</v>
      </c>
      <c r="G488" s="44">
        <v>30000</v>
      </c>
    </row>
    <row r="489" spans="1:7" ht="126">
      <c r="A489" s="20" t="s">
        <v>237</v>
      </c>
      <c r="B489" s="21" t="s">
        <v>106</v>
      </c>
      <c r="C489" s="31"/>
      <c r="D489" s="31"/>
      <c r="E489" s="31"/>
      <c r="F489" s="44">
        <f aca="true" t="shared" si="38" ref="F489:G491">F490</f>
        <v>6000</v>
      </c>
      <c r="G489" s="44">
        <f t="shared" si="38"/>
        <v>6000</v>
      </c>
    </row>
    <row r="490" spans="1:7" ht="31.5">
      <c r="A490" s="22" t="s">
        <v>261</v>
      </c>
      <c r="B490" s="21" t="s">
        <v>106</v>
      </c>
      <c r="C490" s="31" t="s">
        <v>262</v>
      </c>
      <c r="D490" s="31"/>
      <c r="E490" s="31"/>
      <c r="F490" s="44">
        <f t="shared" si="38"/>
        <v>6000</v>
      </c>
      <c r="G490" s="44">
        <f t="shared" si="38"/>
        <v>6000</v>
      </c>
    </row>
    <row r="491" spans="1:7" ht="15.75">
      <c r="A491" s="20" t="s">
        <v>53</v>
      </c>
      <c r="B491" s="21" t="s">
        <v>106</v>
      </c>
      <c r="C491" s="31" t="s">
        <v>262</v>
      </c>
      <c r="D491" s="31" t="s">
        <v>269</v>
      </c>
      <c r="E491" s="31"/>
      <c r="F491" s="44">
        <f t="shared" si="38"/>
        <v>6000</v>
      </c>
      <c r="G491" s="44">
        <f t="shared" si="38"/>
        <v>6000</v>
      </c>
    </row>
    <row r="492" spans="1:7" ht="15.75">
      <c r="A492" s="20" t="s">
        <v>54</v>
      </c>
      <c r="B492" s="21" t="s">
        <v>106</v>
      </c>
      <c r="C492" s="31" t="s">
        <v>262</v>
      </c>
      <c r="D492" s="31" t="s">
        <v>269</v>
      </c>
      <c r="E492" s="31" t="s">
        <v>55</v>
      </c>
      <c r="F492" s="44">
        <v>6000</v>
      </c>
      <c r="G492" s="44">
        <v>6000</v>
      </c>
    </row>
    <row r="493" spans="1:7" ht="31.5">
      <c r="A493" s="20" t="s">
        <v>238</v>
      </c>
      <c r="B493" s="21" t="s">
        <v>107</v>
      </c>
      <c r="C493" s="31"/>
      <c r="D493" s="31"/>
      <c r="E493" s="31"/>
      <c r="F493" s="44">
        <f aca="true" t="shared" si="39" ref="F493:G495">F494</f>
        <v>75000</v>
      </c>
      <c r="G493" s="44">
        <f t="shared" si="39"/>
        <v>75000</v>
      </c>
    </row>
    <row r="494" spans="1:7" ht="78.75">
      <c r="A494" s="20" t="s">
        <v>272</v>
      </c>
      <c r="B494" s="21" t="s">
        <v>107</v>
      </c>
      <c r="C494" s="31" t="s">
        <v>273</v>
      </c>
      <c r="D494" s="31"/>
      <c r="E494" s="31"/>
      <c r="F494" s="44">
        <f t="shared" si="39"/>
        <v>75000</v>
      </c>
      <c r="G494" s="44">
        <f t="shared" si="39"/>
        <v>75000</v>
      </c>
    </row>
    <row r="495" spans="1:7" ht="15.75">
      <c r="A495" s="20" t="s">
        <v>53</v>
      </c>
      <c r="B495" s="21" t="s">
        <v>107</v>
      </c>
      <c r="C495" s="31" t="s">
        <v>273</v>
      </c>
      <c r="D495" s="31" t="s">
        <v>269</v>
      </c>
      <c r="E495" s="31"/>
      <c r="F495" s="44">
        <f t="shared" si="39"/>
        <v>75000</v>
      </c>
      <c r="G495" s="44">
        <f t="shared" si="39"/>
        <v>75000</v>
      </c>
    </row>
    <row r="496" spans="1:7" ht="15.75">
      <c r="A496" s="20" t="s">
        <v>54</v>
      </c>
      <c r="B496" s="21" t="s">
        <v>107</v>
      </c>
      <c r="C496" s="31" t="s">
        <v>273</v>
      </c>
      <c r="D496" s="31" t="s">
        <v>269</v>
      </c>
      <c r="E496" s="31" t="s">
        <v>55</v>
      </c>
      <c r="F496" s="44">
        <v>75000</v>
      </c>
      <c r="G496" s="44">
        <v>75000</v>
      </c>
    </row>
    <row r="497" spans="1:7" ht="47.25">
      <c r="A497" s="20" t="s">
        <v>115</v>
      </c>
      <c r="B497" s="21" t="s">
        <v>108</v>
      </c>
      <c r="C497" s="31"/>
      <c r="D497" s="31"/>
      <c r="E497" s="31"/>
      <c r="F497" s="44">
        <f>F498+F501</f>
        <v>881000</v>
      </c>
      <c r="G497" s="44">
        <f>G498+G501</f>
        <v>881000</v>
      </c>
    </row>
    <row r="498" spans="1:7" ht="78.75">
      <c r="A498" s="20" t="s">
        <v>272</v>
      </c>
      <c r="B498" s="21" t="s">
        <v>108</v>
      </c>
      <c r="C498" s="31" t="s">
        <v>273</v>
      </c>
      <c r="D498" s="31"/>
      <c r="E498" s="31"/>
      <c r="F498" s="44">
        <f>F499</f>
        <v>809400</v>
      </c>
      <c r="G498" s="44">
        <f>G499</f>
        <v>809400</v>
      </c>
    </row>
    <row r="499" spans="1:7" ht="15.75">
      <c r="A499" s="20" t="s">
        <v>265</v>
      </c>
      <c r="B499" s="21" t="s">
        <v>108</v>
      </c>
      <c r="C499" s="31" t="s">
        <v>273</v>
      </c>
      <c r="D499" s="31" t="s">
        <v>266</v>
      </c>
      <c r="E499" s="31"/>
      <c r="F499" s="44">
        <f>F500</f>
        <v>809400</v>
      </c>
      <c r="G499" s="44">
        <f>G500</f>
        <v>809400</v>
      </c>
    </row>
    <row r="500" spans="1:7" ht="15.75">
      <c r="A500" s="20" t="s">
        <v>1</v>
      </c>
      <c r="B500" s="21" t="s">
        <v>108</v>
      </c>
      <c r="C500" s="31" t="s">
        <v>273</v>
      </c>
      <c r="D500" s="31" t="s">
        <v>266</v>
      </c>
      <c r="E500" s="31" t="s">
        <v>270</v>
      </c>
      <c r="F500" s="44">
        <v>809400</v>
      </c>
      <c r="G500" s="44">
        <v>809400</v>
      </c>
    </row>
    <row r="501" spans="1:7" ht="31.5">
      <c r="A501" s="22" t="s">
        <v>261</v>
      </c>
      <c r="B501" s="21" t="s">
        <v>108</v>
      </c>
      <c r="C501" s="31" t="s">
        <v>262</v>
      </c>
      <c r="D501" s="31"/>
      <c r="E501" s="31"/>
      <c r="F501" s="44">
        <f>F502</f>
        <v>71600</v>
      </c>
      <c r="G501" s="44">
        <f>G502</f>
        <v>71600</v>
      </c>
    </row>
    <row r="502" spans="1:7" ht="15.75">
      <c r="A502" s="20" t="s">
        <v>265</v>
      </c>
      <c r="B502" s="21" t="s">
        <v>108</v>
      </c>
      <c r="C502" s="31" t="s">
        <v>262</v>
      </c>
      <c r="D502" s="31" t="s">
        <v>266</v>
      </c>
      <c r="E502" s="31"/>
      <c r="F502" s="44">
        <f>F503</f>
        <v>71600</v>
      </c>
      <c r="G502" s="44">
        <f>G503</f>
        <v>71600</v>
      </c>
    </row>
    <row r="503" spans="1:7" ht="15.75">
      <c r="A503" s="20" t="s">
        <v>1</v>
      </c>
      <c r="B503" s="21" t="s">
        <v>108</v>
      </c>
      <c r="C503" s="31" t="s">
        <v>262</v>
      </c>
      <c r="D503" s="31" t="s">
        <v>266</v>
      </c>
      <c r="E503" s="31" t="s">
        <v>270</v>
      </c>
      <c r="F503" s="44">
        <v>71600</v>
      </c>
      <c r="G503" s="44">
        <v>71600</v>
      </c>
    </row>
    <row r="504" spans="1:7" s="11" customFormat="1" ht="15.75">
      <c r="A504" s="19" t="s">
        <v>285</v>
      </c>
      <c r="B504" s="18" t="s">
        <v>293</v>
      </c>
      <c r="C504" s="30"/>
      <c r="D504" s="30"/>
      <c r="E504" s="30"/>
      <c r="F504" s="43">
        <f>F505</f>
        <v>7241100</v>
      </c>
      <c r="G504" s="43">
        <f>G505</f>
        <v>0</v>
      </c>
    </row>
    <row r="505" spans="1:10" s="11" customFormat="1" ht="31.5">
      <c r="A505" s="19" t="s">
        <v>286</v>
      </c>
      <c r="B505" s="18" t="s">
        <v>294</v>
      </c>
      <c r="C505" s="30"/>
      <c r="D505" s="30"/>
      <c r="E505" s="30"/>
      <c r="F505" s="43">
        <f>F506+F510+F514+F518+F525</f>
        <v>7241100</v>
      </c>
      <c r="G505" s="43">
        <f>G506+G510+G514+G518+G525</f>
        <v>0</v>
      </c>
      <c r="H505" s="43">
        <f>H506+H510+H514+H518+H525</f>
        <v>0</v>
      </c>
      <c r="I505" s="43">
        <f>I506+I510+I514+I518+I525</f>
        <v>0</v>
      </c>
      <c r="J505" s="43">
        <f>J506+J510+J514+J518+J525</f>
        <v>0</v>
      </c>
    </row>
    <row r="506" spans="1:7" ht="31.5">
      <c r="A506" s="20" t="s">
        <v>280</v>
      </c>
      <c r="B506" s="21" t="s">
        <v>289</v>
      </c>
      <c r="C506" s="31"/>
      <c r="D506" s="31"/>
      <c r="E506" s="31"/>
      <c r="F506" s="44">
        <f aca="true" t="shared" si="40" ref="F506:G508">F507</f>
        <v>1968300</v>
      </c>
      <c r="G506" s="44">
        <f t="shared" si="40"/>
        <v>0</v>
      </c>
    </row>
    <row r="507" spans="1:7" ht="78.75">
      <c r="A507" s="20" t="s">
        <v>272</v>
      </c>
      <c r="B507" s="21" t="s">
        <v>289</v>
      </c>
      <c r="C507" s="31" t="s">
        <v>273</v>
      </c>
      <c r="D507" s="31"/>
      <c r="E507" s="31"/>
      <c r="F507" s="44">
        <f t="shared" si="40"/>
        <v>1968300</v>
      </c>
      <c r="G507" s="44">
        <f t="shared" si="40"/>
        <v>0</v>
      </c>
    </row>
    <row r="508" spans="1:7" ht="15.75">
      <c r="A508" s="20" t="s">
        <v>53</v>
      </c>
      <c r="B508" s="21" t="s">
        <v>289</v>
      </c>
      <c r="C508" s="31" t="s">
        <v>273</v>
      </c>
      <c r="D508" s="31" t="s">
        <v>269</v>
      </c>
      <c r="E508" s="31"/>
      <c r="F508" s="44">
        <f t="shared" si="40"/>
        <v>1968300</v>
      </c>
      <c r="G508" s="44">
        <f t="shared" si="40"/>
        <v>0</v>
      </c>
    </row>
    <row r="509" spans="1:7" ht="47.25">
      <c r="A509" s="20" t="s">
        <v>240</v>
      </c>
      <c r="B509" s="21" t="s">
        <v>289</v>
      </c>
      <c r="C509" s="31" t="s">
        <v>273</v>
      </c>
      <c r="D509" s="31" t="s">
        <v>269</v>
      </c>
      <c r="E509" s="31" t="s">
        <v>258</v>
      </c>
      <c r="F509" s="44">
        <v>1968300</v>
      </c>
      <c r="G509" s="44">
        <v>0</v>
      </c>
    </row>
    <row r="510" spans="1:7" ht="47.25">
      <c r="A510" s="20" t="s">
        <v>87</v>
      </c>
      <c r="B510" s="21" t="s">
        <v>290</v>
      </c>
      <c r="C510" s="31"/>
      <c r="D510" s="31"/>
      <c r="E510" s="31"/>
      <c r="F510" s="44">
        <f aca="true" t="shared" si="41" ref="F510:G512">F511</f>
        <v>1482300</v>
      </c>
      <c r="G510" s="44">
        <f t="shared" si="41"/>
        <v>0</v>
      </c>
    </row>
    <row r="511" spans="1:7" ht="78.75">
      <c r="A511" s="20" t="s">
        <v>272</v>
      </c>
      <c r="B511" s="21" t="s">
        <v>290</v>
      </c>
      <c r="C511" s="31" t="s">
        <v>273</v>
      </c>
      <c r="D511" s="31"/>
      <c r="E511" s="31"/>
      <c r="F511" s="44">
        <f t="shared" si="41"/>
        <v>1482300</v>
      </c>
      <c r="G511" s="44">
        <f t="shared" si="41"/>
        <v>0</v>
      </c>
    </row>
    <row r="512" spans="1:7" ht="15.75">
      <c r="A512" s="20" t="s">
        <v>53</v>
      </c>
      <c r="B512" s="21" t="s">
        <v>290</v>
      </c>
      <c r="C512" s="31" t="s">
        <v>273</v>
      </c>
      <c r="D512" s="31" t="s">
        <v>269</v>
      </c>
      <c r="E512" s="31"/>
      <c r="F512" s="44">
        <f t="shared" si="41"/>
        <v>1482300</v>
      </c>
      <c r="G512" s="44">
        <f t="shared" si="41"/>
        <v>0</v>
      </c>
    </row>
    <row r="513" spans="1:7" ht="63">
      <c r="A513" s="20" t="s">
        <v>239</v>
      </c>
      <c r="B513" s="21" t="s">
        <v>290</v>
      </c>
      <c r="C513" s="31" t="s">
        <v>273</v>
      </c>
      <c r="D513" s="31" t="s">
        <v>269</v>
      </c>
      <c r="E513" s="31" t="s">
        <v>259</v>
      </c>
      <c r="F513" s="44">
        <v>1482300</v>
      </c>
      <c r="G513" s="44">
        <v>0</v>
      </c>
    </row>
    <row r="514" spans="1:7" ht="31.5">
      <c r="A514" s="20" t="s">
        <v>127</v>
      </c>
      <c r="B514" s="21" t="s">
        <v>291</v>
      </c>
      <c r="C514" s="31"/>
      <c r="D514" s="31"/>
      <c r="E514" s="31"/>
      <c r="F514" s="44">
        <f aca="true" t="shared" si="42" ref="F514:G516">F515</f>
        <v>3481200</v>
      </c>
      <c r="G514" s="44">
        <f t="shared" si="42"/>
        <v>0</v>
      </c>
    </row>
    <row r="515" spans="1:7" ht="78.75">
      <c r="A515" s="20" t="s">
        <v>272</v>
      </c>
      <c r="B515" s="21" t="s">
        <v>291</v>
      </c>
      <c r="C515" s="31" t="s">
        <v>273</v>
      </c>
      <c r="D515" s="31"/>
      <c r="E515" s="31"/>
      <c r="F515" s="44">
        <f t="shared" si="42"/>
        <v>3481200</v>
      </c>
      <c r="G515" s="44">
        <f t="shared" si="42"/>
        <v>0</v>
      </c>
    </row>
    <row r="516" spans="1:7" ht="15.75">
      <c r="A516" s="20" t="s">
        <v>53</v>
      </c>
      <c r="B516" s="21" t="s">
        <v>291</v>
      </c>
      <c r="C516" s="31" t="s">
        <v>273</v>
      </c>
      <c r="D516" s="31" t="s">
        <v>269</v>
      </c>
      <c r="E516" s="31"/>
      <c r="F516" s="44">
        <f t="shared" si="42"/>
        <v>3481200</v>
      </c>
      <c r="G516" s="44">
        <f t="shared" si="42"/>
        <v>0</v>
      </c>
    </row>
    <row r="517" spans="1:9" ht="63">
      <c r="A517" s="20" t="s">
        <v>239</v>
      </c>
      <c r="B517" s="21" t="s">
        <v>291</v>
      </c>
      <c r="C517" s="31" t="s">
        <v>273</v>
      </c>
      <c r="D517" s="31" t="s">
        <v>269</v>
      </c>
      <c r="E517" s="31" t="s">
        <v>259</v>
      </c>
      <c r="F517" s="44">
        <f>3536200-55000</f>
        <v>3481200</v>
      </c>
      <c r="G517" s="44">
        <v>0</v>
      </c>
      <c r="I517">
        <v>39036408.78</v>
      </c>
    </row>
    <row r="518" spans="1:10" ht="31.5">
      <c r="A518" s="20" t="s">
        <v>90</v>
      </c>
      <c r="B518" s="21" t="s">
        <v>292</v>
      </c>
      <c r="C518" s="31"/>
      <c r="D518" s="31"/>
      <c r="E518" s="31"/>
      <c r="F518" s="44">
        <f>F522+F519</f>
        <v>254300</v>
      </c>
      <c r="G518" s="44">
        <f>G522+G519</f>
        <v>0</v>
      </c>
      <c r="H518" s="3">
        <f>H522</f>
        <v>0</v>
      </c>
      <c r="I518" s="3">
        <f>I522</f>
        <v>0</v>
      </c>
      <c r="J518" s="3">
        <f>J522</f>
        <v>0</v>
      </c>
    </row>
    <row r="519" spans="1:10" ht="78.75">
      <c r="A519" s="20" t="s">
        <v>272</v>
      </c>
      <c r="B519" s="21" t="s">
        <v>292</v>
      </c>
      <c r="C519" s="31" t="s">
        <v>273</v>
      </c>
      <c r="D519" s="31"/>
      <c r="E519" s="31"/>
      <c r="F519" s="44">
        <f>F520</f>
        <v>50000</v>
      </c>
      <c r="G519" s="44">
        <f>G520</f>
        <v>0</v>
      </c>
      <c r="H519" s="3"/>
      <c r="I519" s="3"/>
      <c r="J519" s="3"/>
    </row>
    <row r="520" spans="1:10" ht="15.75">
      <c r="A520" s="20" t="s">
        <v>53</v>
      </c>
      <c r="B520" s="21" t="s">
        <v>292</v>
      </c>
      <c r="C520" s="31" t="s">
        <v>273</v>
      </c>
      <c r="D520" s="31" t="s">
        <v>269</v>
      </c>
      <c r="E520" s="31"/>
      <c r="F520" s="44">
        <f>F521</f>
        <v>50000</v>
      </c>
      <c r="G520" s="44">
        <f>G521</f>
        <v>0</v>
      </c>
      <c r="H520" s="3"/>
      <c r="I520" s="3"/>
      <c r="J520" s="3"/>
    </row>
    <row r="521" spans="1:10" ht="63">
      <c r="A521" s="20" t="s">
        <v>239</v>
      </c>
      <c r="B521" s="21" t="s">
        <v>292</v>
      </c>
      <c r="C521" s="31" t="s">
        <v>273</v>
      </c>
      <c r="D521" s="31" t="s">
        <v>269</v>
      </c>
      <c r="E521" s="31" t="s">
        <v>259</v>
      </c>
      <c r="F521" s="44">
        <v>50000</v>
      </c>
      <c r="G521" s="44">
        <v>0</v>
      </c>
      <c r="H521" s="3"/>
      <c r="I521" s="3"/>
      <c r="J521" s="3"/>
    </row>
    <row r="522" spans="1:7" ht="31.5">
      <c r="A522" s="22" t="s">
        <v>261</v>
      </c>
      <c r="B522" s="21" t="s">
        <v>292</v>
      </c>
      <c r="C522" s="31" t="s">
        <v>262</v>
      </c>
      <c r="D522" s="31"/>
      <c r="E522" s="31"/>
      <c r="F522" s="44">
        <f>F523</f>
        <v>204300</v>
      </c>
      <c r="G522" s="44">
        <f>G523</f>
        <v>0</v>
      </c>
    </row>
    <row r="523" spans="1:7" ht="15.75">
      <c r="A523" s="20" t="s">
        <v>53</v>
      </c>
      <c r="B523" s="21" t="s">
        <v>292</v>
      </c>
      <c r="C523" s="31" t="s">
        <v>262</v>
      </c>
      <c r="D523" s="31" t="s">
        <v>269</v>
      </c>
      <c r="E523" s="31"/>
      <c r="F523" s="44">
        <f>F524</f>
        <v>204300</v>
      </c>
      <c r="G523" s="44">
        <f>G524</f>
        <v>0</v>
      </c>
    </row>
    <row r="524" spans="1:9" ht="63">
      <c r="A524" s="20" t="s">
        <v>239</v>
      </c>
      <c r="B524" s="21" t="s">
        <v>292</v>
      </c>
      <c r="C524" s="31" t="s">
        <v>262</v>
      </c>
      <c r="D524" s="31" t="s">
        <v>269</v>
      </c>
      <c r="E524" s="31" t="s">
        <v>259</v>
      </c>
      <c r="F524" s="44">
        <v>204300</v>
      </c>
      <c r="G524" s="44">
        <v>0</v>
      </c>
      <c r="I524" s="15">
        <f>F524+F517+F513+F509+F462+F458+F454+F431+F427+F99+F95</f>
        <v>39857262</v>
      </c>
    </row>
    <row r="525" spans="1:9" ht="63">
      <c r="A525" s="25" t="s">
        <v>328</v>
      </c>
      <c r="B525" s="21" t="s">
        <v>331</v>
      </c>
      <c r="C525" s="31"/>
      <c r="D525" s="31"/>
      <c r="E525" s="31"/>
      <c r="F525" s="44">
        <f aca="true" t="shared" si="43" ref="F525:G527">F526</f>
        <v>55000</v>
      </c>
      <c r="G525" s="44">
        <f t="shared" si="43"/>
        <v>0</v>
      </c>
      <c r="I525" s="15"/>
    </row>
    <row r="526" spans="1:9" ht="78.75">
      <c r="A526" s="25" t="s">
        <v>272</v>
      </c>
      <c r="B526" s="21" t="s">
        <v>331</v>
      </c>
      <c r="C526" s="31" t="s">
        <v>273</v>
      </c>
      <c r="D526" s="31"/>
      <c r="E526" s="31"/>
      <c r="F526" s="44">
        <f t="shared" si="43"/>
        <v>55000</v>
      </c>
      <c r="G526" s="44">
        <f t="shared" si="43"/>
        <v>0</v>
      </c>
      <c r="I526" s="15"/>
    </row>
    <row r="527" spans="1:9" ht="15.75">
      <c r="A527" s="20" t="s">
        <v>53</v>
      </c>
      <c r="B527" s="21" t="s">
        <v>331</v>
      </c>
      <c r="C527" s="31" t="s">
        <v>273</v>
      </c>
      <c r="D527" s="31" t="s">
        <v>269</v>
      </c>
      <c r="E527" s="31"/>
      <c r="F527" s="44">
        <f t="shared" si="43"/>
        <v>55000</v>
      </c>
      <c r="G527" s="44">
        <f t="shared" si="43"/>
        <v>0</v>
      </c>
      <c r="I527" s="15"/>
    </row>
    <row r="528" spans="1:9" ht="63">
      <c r="A528" s="20" t="s">
        <v>239</v>
      </c>
      <c r="B528" s="21" t="s">
        <v>331</v>
      </c>
      <c r="C528" s="31" t="s">
        <v>273</v>
      </c>
      <c r="D528" s="31" t="s">
        <v>269</v>
      </c>
      <c r="E528" s="31" t="s">
        <v>259</v>
      </c>
      <c r="F528" s="44">
        <v>55000</v>
      </c>
      <c r="G528" s="44">
        <v>0</v>
      </c>
      <c r="I528" s="15"/>
    </row>
    <row r="529" spans="1:7" ht="87" customHeight="1">
      <c r="A529" s="64" t="s">
        <v>243</v>
      </c>
      <c r="B529" s="24" t="s">
        <v>244</v>
      </c>
      <c r="C529" s="33" t="s">
        <v>244</v>
      </c>
      <c r="D529" s="33" t="s">
        <v>244</v>
      </c>
      <c r="E529" s="33" t="s">
        <v>244</v>
      </c>
      <c r="F529" s="45">
        <f>F9+F128+F191+F215+F249+F290+F334+F343+F358+F369+F383+F417+F436+F504</f>
        <v>401803338</v>
      </c>
      <c r="G529" s="45">
        <f>G9+G128+G191+G215+G249+G290+G334+G343+G358+G369+G383+G417+G436+G504</f>
        <v>139628400</v>
      </c>
    </row>
    <row r="531" ht="1.5" customHeight="1">
      <c r="F531" s="46">
        <v>456934373</v>
      </c>
    </row>
    <row r="532" ht="12.75" hidden="1">
      <c r="F532" s="46">
        <f>F531-F529</f>
        <v>55131035</v>
      </c>
    </row>
    <row r="533" ht="12.75">
      <c r="P533" s="16" t="s">
        <v>284</v>
      </c>
    </row>
    <row r="535" spans="1:7" ht="12.75">
      <c r="A535" s="4"/>
      <c r="B535" s="8"/>
      <c r="C535" s="34"/>
      <c r="D535" s="34"/>
      <c r="E535" s="35"/>
      <c r="F535" s="48"/>
      <c r="G535" s="48"/>
    </row>
    <row r="536" spans="1:7" ht="12.75">
      <c r="A536" s="4"/>
      <c r="B536" s="8"/>
      <c r="C536" s="35"/>
      <c r="D536" s="34"/>
      <c r="E536" s="35"/>
      <c r="F536" s="48"/>
      <c r="G536" s="48"/>
    </row>
    <row r="537" spans="1:7" ht="12.75">
      <c r="A537" s="4"/>
      <c r="B537" s="8"/>
      <c r="C537" s="35"/>
      <c r="D537" s="35"/>
      <c r="E537" s="35"/>
      <c r="F537" s="48"/>
      <c r="G537" s="48"/>
    </row>
    <row r="538" spans="1:7" ht="12.75">
      <c r="A538" s="4"/>
      <c r="B538" s="8"/>
      <c r="C538" s="35"/>
      <c r="D538" s="35"/>
      <c r="E538" s="35"/>
      <c r="F538" s="48"/>
      <c r="G538" s="48"/>
    </row>
    <row r="539" spans="1:7" ht="12.75">
      <c r="A539" s="4"/>
      <c r="B539" s="8"/>
      <c r="C539" s="34"/>
      <c r="D539" s="34"/>
      <c r="E539" s="35"/>
      <c r="F539" s="48"/>
      <c r="G539" s="48"/>
    </row>
    <row r="540" spans="1:7" ht="12.75">
      <c r="A540" s="4"/>
      <c r="B540" s="8"/>
      <c r="C540" s="35"/>
      <c r="D540" s="34"/>
      <c r="E540" s="35"/>
      <c r="F540" s="48"/>
      <c r="G540" s="48"/>
    </row>
    <row r="541" spans="1:7" ht="12.75">
      <c r="A541" s="4"/>
      <c r="B541" s="8"/>
      <c r="C541" s="35"/>
      <c r="D541" s="35"/>
      <c r="E541" s="35"/>
      <c r="F541" s="48"/>
      <c r="G541" s="48"/>
    </row>
    <row r="542" spans="1:7" ht="12.75">
      <c r="A542" s="4"/>
      <c r="B542" s="8"/>
      <c r="C542" s="35"/>
      <c r="D542" s="35"/>
      <c r="E542" s="35"/>
      <c r="F542" s="48"/>
      <c r="G542" s="48"/>
    </row>
    <row r="543" spans="1:7" ht="12.75">
      <c r="A543" s="4"/>
      <c r="B543" s="8"/>
      <c r="C543" s="34"/>
      <c r="D543" s="34"/>
      <c r="E543" s="35"/>
      <c r="F543" s="48"/>
      <c r="G543" s="48"/>
    </row>
    <row r="544" spans="1:7" ht="12.75">
      <c r="A544" s="4"/>
      <c r="B544" s="8"/>
      <c r="C544" s="35"/>
      <c r="D544" s="34"/>
      <c r="E544" s="35"/>
      <c r="F544" s="48"/>
      <c r="G544" s="48"/>
    </row>
    <row r="545" spans="1:7" ht="12.75">
      <c r="A545" s="4"/>
      <c r="B545" s="8"/>
      <c r="C545" s="35"/>
      <c r="D545" s="35"/>
      <c r="E545" s="35"/>
      <c r="F545" s="48"/>
      <c r="G545" s="48"/>
    </row>
    <row r="546" spans="1:7" ht="12.75">
      <c r="A546" s="4"/>
      <c r="B546" s="8"/>
      <c r="C546" s="35"/>
      <c r="D546" s="35"/>
      <c r="E546" s="35"/>
      <c r="F546" s="48"/>
      <c r="G546" s="48"/>
    </row>
    <row r="547" spans="1:7" ht="12.75">
      <c r="A547" s="4"/>
      <c r="B547" s="8"/>
      <c r="C547" s="34"/>
      <c r="D547" s="34"/>
      <c r="E547" s="35"/>
      <c r="F547" s="48"/>
      <c r="G547" s="48"/>
    </row>
    <row r="548" spans="1:7" ht="12.75">
      <c r="A548" s="12"/>
      <c r="B548" s="8"/>
      <c r="C548" s="35"/>
      <c r="D548" s="34"/>
      <c r="E548" s="35"/>
      <c r="F548" s="48"/>
      <c r="G548" s="48"/>
    </row>
    <row r="549" spans="1:7" ht="12.75">
      <c r="A549" s="4"/>
      <c r="B549" s="8"/>
      <c r="C549" s="35"/>
      <c r="D549" s="35"/>
      <c r="E549" s="35"/>
      <c r="F549" s="48"/>
      <c r="G549" s="48"/>
    </row>
    <row r="550" spans="1:7" ht="12.75">
      <c r="A550" s="4"/>
      <c r="B550" s="8"/>
      <c r="C550" s="35"/>
      <c r="D550" s="35"/>
      <c r="E550" s="35"/>
      <c r="F550" s="48"/>
      <c r="G550" s="48"/>
    </row>
  </sheetData>
  <sheetProtection/>
  <mergeCells count="6">
    <mergeCell ref="D1:G1"/>
    <mergeCell ref="C7:G7"/>
    <mergeCell ref="A5:G5"/>
    <mergeCell ref="D2:G2"/>
    <mergeCell ref="D4:G4"/>
    <mergeCell ref="B3:G3"/>
  </mergeCells>
  <printOptions/>
  <pageMargins left="0.5905511811023623" right="0.3937007874015748" top="0.3937007874015748" bottom="0.3937007874015748" header="0.31496062992125984" footer="0.2755905511811024"/>
  <pageSetup horizontalDpi="600" verticalDpi="600" orientation="portrait" paperSize="9" scale="59" r:id="rId1"/>
  <headerFooter>
    <oddFooter>&amp;R&amp;P</oddFooter>
  </headerFooter>
</worksheet>
</file>

<file path=xl/worksheets/sheet2.xml><?xml version="1.0" encoding="utf-8"?>
<worksheet xmlns="http://schemas.openxmlformats.org/spreadsheetml/2006/main" xmlns:r="http://schemas.openxmlformats.org/officeDocument/2006/relationships">
  <dimension ref="A1:I494"/>
  <sheetViews>
    <sheetView view="pageBreakPreview" zoomScale="75" zoomScaleNormal="75" zoomScaleSheetLayoutView="75" zoomScalePageLayoutView="0" workbookViewId="0" topLeftCell="A1">
      <selection activeCell="I59" sqref="I59"/>
    </sheetView>
  </sheetViews>
  <sheetFormatPr defaultColWidth="9.33203125" defaultRowHeight="12.75"/>
  <cols>
    <col min="1" max="1" width="63.5" style="0" customWidth="1"/>
    <col min="2" max="2" width="18" style="7" customWidth="1"/>
    <col min="3" max="3" width="8.16015625" style="7" customWidth="1"/>
    <col min="4" max="4" width="7.16015625" style="7" customWidth="1"/>
    <col min="5" max="5" width="7" style="7" customWidth="1"/>
    <col min="6" max="6" width="18.66015625" style="51" bestFit="1" customWidth="1"/>
    <col min="7" max="7" width="22.16015625" style="51" customWidth="1"/>
    <col min="8" max="8" width="19.83203125" style="51" customWidth="1"/>
    <col min="9" max="9" width="22.5" style="51" customWidth="1"/>
  </cols>
  <sheetData>
    <row r="1" spans="1:9" ht="15" customHeight="1">
      <c r="E1" s="36"/>
      <c r="F1" s="53"/>
      <c r="G1" s="53"/>
      <c r="H1" s="76" t="s">
        <v>305</v>
      </c>
      <c r="I1" s="76"/>
    </row>
    <row r="2" spans="5:9" ht="18" customHeight="1">
      <c r="E2" s="36"/>
      <c r="F2" s="53"/>
      <c r="G2" s="76" t="s">
        <v>306</v>
      </c>
      <c r="H2" s="76"/>
      <c r="I2" s="76"/>
    </row>
    <row r="3" spans="1:9" ht="30" customHeight="1">
      <c r="A3" s="5" t="s">
        <v>244</v>
      </c>
      <c r="B3" s="9"/>
      <c r="C3" s="9"/>
      <c r="E3" s="37"/>
      <c r="F3" s="54"/>
      <c r="G3" s="87" t="s">
        <v>326</v>
      </c>
      <c r="H3" s="87"/>
      <c r="I3" s="87"/>
    </row>
    <row r="4" spans="1:9" ht="18.75" customHeight="1">
      <c r="A4" s="5"/>
      <c r="B4" s="9"/>
      <c r="C4" s="9"/>
      <c r="E4" s="37"/>
      <c r="F4" s="54"/>
      <c r="G4" s="55"/>
      <c r="H4" s="88" t="s">
        <v>307</v>
      </c>
      <c r="I4" s="89"/>
    </row>
    <row r="5" spans="1:9" ht="64.5" customHeight="1">
      <c r="A5" s="78" t="s">
        <v>332</v>
      </c>
      <c r="B5" s="78"/>
      <c r="C5" s="78"/>
      <c r="D5" s="78"/>
      <c r="E5" s="78"/>
      <c r="F5" s="78"/>
      <c r="G5" s="78"/>
      <c r="H5" s="78"/>
      <c r="I5" s="78"/>
    </row>
    <row r="6" spans="1:7" ht="15.75">
      <c r="A6" s="1"/>
      <c r="B6" s="6"/>
      <c r="C6" s="6"/>
      <c r="D6" s="6"/>
      <c r="E6" s="6"/>
      <c r="F6" s="60"/>
      <c r="G6" s="60"/>
    </row>
    <row r="7" spans="1:9" ht="15.75" customHeight="1" thickBot="1">
      <c r="A7" s="2" t="s">
        <v>244</v>
      </c>
      <c r="B7" s="10" t="s">
        <v>244</v>
      </c>
      <c r="D7" s="2"/>
      <c r="E7" s="2"/>
      <c r="F7" s="61"/>
      <c r="G7" s="61"/>
      <c r="I7" s="61" t="s">
        <v>245</v>
      </c>
    </row>
    <row r="8" spans="1:9" ht="15.75" customHeight="1">
      <c r="A8" s="90" t="s">
        <v>246</v>
      </c>
      <c r="B8" s="83" t="s">
        <v>247</v>
      </c>
      <c r="C8" s="83" t="s">
        <v>248</v>
      </c>
      <c r="D8" s="83" t="s">
        <v>249</v>
      </c>
      <c r="E8" s="83" t="s">
        <v>250</v>
      </c>
      <c r="F8" s="85">
        <v>2016</v>
      </c>
      <c r="G8" s="85"/>
      <c r="H8" s="85">
        <v>2017</v>
      </c>
      <c r="I8" s="86"/>
    </row>
    <row r="9" spans="1:9" ht="60.75" thickBot="1">
      <c r="A9" s="91"/>
      <c r="B9" s="84"/>
      <c r="C9" s="84"/>
      <c r="D9" s="84"/>
      <c r="E9" s="84"/>
      <c r="F9" s="70" t="s">
        <v>251</v>
      </c>
      <c r="G9" s="71" t="s">
        <v>308</v>
      </c>
      <c r="H9" s="70" t="s">
        <v>251</v>
      </c>
      <c r="I9" s="72" t="s">
        <v>308</v>
      </c>
    </row>
    <row r="10" spans="1:9" ht="31.5">
      <c r="A10" s="17" t="s">
        <v>180</v>
      </c>
      <c r="B10" s="18" t="s">
        <v>10</v>
      </c>
      <c r="C10" s="18" t="s">
        <v>244</v>
      </c>
      <c r="D10" s="18" t="s">
        <v>244</v>
      </c>
      <c r="E10" s="18" t="s">
        <v>244</v>
      </c>
      <c r="F10" s="59">
        <f>F11+F63+F68+F76+F88+F112+F120</f>
        <v>180915006</v>
      </c>
      <c r="G10" s="59">
        <f>G11+G63+G68+G76+G88+G112+G120</f>
        <v>113024000</v>
      </c>
      <c r="H10" s="59">
        <f>H11+H63+H68+H76+H88+H112+H120</f>
        <v>194458816</v>
      </c>
      <c r="I10" s="59">
        <f>I11+I63+I68+I76+I88+I112+I120</f>
        <v>120267800</v>
      </c>
    </row>
    <row r="11" spans="1:9" ht="31.5">
      <c r="A11" s="19" t="s">
        <v>11</v>
      </c>
      <c r="B11" s="18" t="s">
        <v>12</v>
      </c>
      <c r="C11" s="18" t="s">
        <v>244</v>
      </c>
      <c r="D11" s="18" t="s">
        <v>244</v>
      </c>
      <c r="E11" s="18" t="s">
        <v>244</v>
      </c>
      <c r="F11" s="59">
        <f>F12+F17+F21+F25+F34+F39+F43+F47+F51+F55+F59+F30</f>
        <v>149396879</v>
      </c>
      <c r="G11" s="59">
        <f>G12+G17+G21+G25+G34+G39+G43+G47+G51+G55+G59+G30</f>
        <v>111885800</v>
      </c>
      <c r="H11" s="59">
        <f>H12+H17+H21+H25+H34+H39+H43+H47+H51+H55+H59+H30</f>
        <v>162640687</v>
      </c>
      <c r="I11" s="59">
        <f>I12+I17+I21+I25+I34+I39+I43+I47+I51+I55+I59+I30</f>
        <v>119129600</v>
      </c>
    </row>
    <row r="12" spans="1:9" ht="63">
      <c r="A12" s="38" t="s">
        <v>14</v>
      </c>
      <c r="B12" s="39" t="s">
        <v>13</v>
      </c>
      <c r="C12" s="39" t="s">
        <v>244</v>
      </c>
      <c r="D12" s="39" t="s">
        <v>244</v>
      </c>
      <c r="E12" s="39" t="s">
        <v>244</v>
      </c>
      <c r="F12" s="56">
        <f aca="true" t="shared" si="0" ref="F12:I13">F13</f>
        <v>36089079</v>
      </c>
      <c r="G12" s="56">
        <f t="shared" si="0"/>
        <v>0</v>
      </c>
      <c r="H12" s="56">
        <f t="shared" si="0"/>
        <v>42089087</v>
      </c>
      <c r="I12" s="56">
        <f t="shared" si="0"/>
        <v>0</v>
      </c>
    </row>
    <row r="13" spans="1:9" ht="47.25">
      <c r="A13" s="38" t="s">
        <v>252</v>
      </c>
      <c r="B13" s="39" t="s">
        <v>13</v>
      </c>
      <c r="C13" s="39" t="s">
        <v>253</v>
      </c>
      <c r="D13" s="39" t="s">
        <v>244</v>
      </c>
      <c r="E13" s="39" t="s">
        <v>244</v>
      </c>
      <c r="F13" s="56">
        <f t="shared" si="0"/>
        <v>36089079</v>
      </c>
      <c r="G13" s="56">
        <f t="shared" si="0"/>
        <v>0</v>
      </c>
      <c r="H13" s="56">
        <f t="shared" si="0"/>
        <v>42089087</v>
      </c>
      <c r="I13" s="56">
        <f t="shared" si="0"/>
        <v>0</v>
      </c>
    </row>
    <row r="14" spans="1:9" ht="15.75">
      <c r="A14" s="38" t="s">
        <v>254</v>
      </c>
      <c r="B14" s="39" t="s">
        <v>13</v>
      </c>
      <c r="C14" s="39" t="s">
        <v>253</v>
      </c>
      <c r="D14" s="39" t="s">
        <v>255</v>
      </c>
      <c r="E14" s="39" t="s">
        <v>244</v>
      </c>
      <c r="F14" s="56">
        <f>F15+F16</f>
        <v>36089079</v>
      </c>
      <c r="G14" s="56">
        <f>G15+G16</f>
        <v>0</v>
      </c>
      <c r="H14" s="56">
        <f>H15+H16</f>
        <v>42089087</v>
      </c>
      <c r="I14" s="56">
        <f>I15+I16</f>
        <v>0</v>
      </c>
    </row>
    <row r="15" spans="1:9" ht="15.75">
      <c r="A15" s="38" t="s">
        <v>2</v>
      </c>
      <c r="B15" s="39" t="s">
        <v>13</v>
      </c>
      <c r="C15" s="39" t="s">
        <v>253</v>
      </c>
      <c r="D15" s="39" t="s">
        <v>255</v>
      </c>
      <c r="E15" s="39" t="s">
        <v>269</v>
      </c>
      <c r="F15" s="56">
        <f>21194656-302600</f>
        <v>20892056</v>
      </c>
      <c r="G15" s="56">
        <v>0</v>
      </c>
      <c r="H15" s="56">
        <f>24194664-302600</f>
        <v>23892064</v>
      </c>
      <c r="I15" s="56">
        <v>0</v>
      </c>
    </row>
    <row r="16" spans="1:9" ht="15.75">
      <c r="A16" s="38" t="s">
        <v>0</v>
      </c>
      <c r="B16" s="39" t="s">
        <v>13</v>
      </c>
      <c r="C16" s="39" t="s">
        <v>253</v>
      </c>
      <c r="D16" s="39" t="s">
        <v>255</v>
      </c>
      <c r="E16" s="39" t="s">
        <v>258</v>
      </c>
      <c r="F16" s="56">
        <v>15197023</v>
      </c>
      <c r="G16" s="56">
        <v>0</v>
      </c>
      <c r="H16" s="56">
        <v>18197023</v>
      </c>
      <c r="I16" s="56">
        <v>0</v>
      </c>
    </row>
    <row r="17" spans="1:9" ht="31.5">
      <c r="A17" s="38" t="s">
        <v>16</v>
      </c>
      <c r="B17" s="39" t="s">
        <v>15</v>
      </c>
      <c r="C17" s="39" t="s">
        <v>244</v>
      </c>
      <c r="D17" s="39" t="s">
        <v>244</v>
      </c>
      <c r="E17" s="39" t="s">
        <v>244</v>
      </c>
      <c r="F17" s="56">
        <f aca="true" t="shared" si="1" ref="F17:I19">F18</f>
        <v>200000</v>
      </c>
      <c r="G17" s="56">
        <f t="shared" si="1"/>
        <v>0</v>
      </c>
      <c r="H17" s="56">
        <f t="shared" si="1"/>
        <v>200000</v>
      </c>
      <c r="I17" s="56">
        <f t="shared" si="1"/>
        <v>0</v>
      </c>
    </row>
    <row r="18" spans="1:9" ht="31.5">
      <c r="A18" s="38" t="s">
        <v>261</v>
      </c>
      <c r="B18" s="39" t="s">
        <v>15</v>
      </c>
      <c r="C18" s="39" t="s">
        <v>262</v>
      </c>
      <c r="D18" s="39" t="s">
        <v>244</v>
      </c>
      <c r="E18" s="39" t="s">
        <v>244</v>
      </c>
      <c r="F18" s="56">
        <f t="shared" si="1"/>
        <v>200000</v>
      </c>
      <c r="G18" s="56">
        <f t="shared" si="1"/>
        <v>0</v>
      </c>
      <c r="H18" s="56">
        <f t="shared" si="1"/>
        <v>200000</v>
      </c>
      <c r="I18" s="56">
        <f t="shared" si="1"/>
        <v>0</v>
      </c>
    </row>
    <row r="19" spans="1:9" ht="15.75">
      <c r="A19" s="38" t="s">
        <v>53</v>
      </c>
      <c r="B19" s="39" t="s">
        <v>15</v>
      </c>
      <c r="C19" s="39" t="s">
        <v>262</v>
      </c>
      <c r="D19" s="39" t="s">
        <v>269</v>
      </c>
      <c r="E19" s="39" t="s">
        <v>244</v>
      </c>
      <c r="F19" s="56">
        <f t="shared" si="1"/>
        <v>200000</v>
      </c>
      <c r="G19" s="56">
        <f t="shared" si="1"/>
        <v>0</v>
      </c>
      <c r="H19" s="56">
        <f t="shared" si="1"/>
        <v>200000</v>
      </c>
      <c r="I19" s="56">
        <f t="shared" si="1"/>
        <v>0</v>
      </c>
    </row>
    <row r="20" spans="1:9" ht="15.75">
      <c r="A20" s="38" t="s">
        <v>54</v>
      </c>
      <c r="B20" s="39" t="s">
        <v>15</v>
      </c>
      <c r="C20" s="39" t="s">
        <v>262</v>
      </c>
      <c r="D20" s="39" t="s">
        <v>269</v>
      </c>
      <c r="E20" s="39" t="s">
        <v>55</v>
      </c>
      <c r="F20" s="56">
        <v>200000</v>
      </c>
      <c r="G20" s="56">
        <v>0</v>
      </c>
      <c r="H20" s="56">
        <v>200000</v>
      </c>
      <c r="I20" s="56">
        <v>0</v>
      </c>
    </row>
    <row r="21" spans="1:9" ht="47.25">
      <c r="A21" s="38" t="s">
        <v>17</v>
      </c>
      <c r="B21" s="39" t="s">
        <v>18</v>
      </c>
      <c r="C21" s="39"/>
      <c r="D21" s="39" t="s">
        <v>244</v>
      </c>
      <c r="E21" s="39" t="s">
        <v>244</v>
      </c>
      <c r="F21" s="56">
        <f aca="true" t="shared" si="2" ref="F21:I23">F22</f>
        <v>35000</v>
      </c>
      <c r="G21" s="56">
        <f t="shared" si="2"/>
        <v>0</v>
      </c>
      <c r="H21" s="56">
        <f t="shared" si="2"/>
        <v>35000</v>
      </c>
      <c r="I21" s="56">
        <f t="shared" si="2"/>
        <v>0</v>
      </c>
    </row>
    <row r="22" spans="1:9" ht="31.5">
      <c r="A22" s="38" t="s">
        <v>261</v>
      </c>
      <c r="B22" s="39" t="s">
        <v>18</v>
      </c>
      <c r="C22" s="39" t="s">
        <v>262</v>
      </c>
      <c r="D22" s="39" t="s">
        <v>244</v>
      </c>
      <c r="E22" s="39" t="s">
        <v>244</v>
      </c>
      <c r="F22" s="56">
        <f t="shared" si="2"/>
        <v>35000</v>
      </c>
      <c r="G22" s="56">
        <f t="shared" si="2"/>
        <v>0</v>
      </c>
      <c r="H22" s="56">
        <f t="shared" si="2"/>
        <v>35000</v>
      </c>
      <c r="I22" s="56">
        <f t="shared" si="2"/>
        <v>0</v>
      </c>
    </row>
    <row r="23" spans="1:9" ht="15.75">
      <c r="A23" s="38" t="s">
        <v>53</v>
      </c>
      <c r="B23" s="39" t="s">
        <v>18</v>
      </c>
      <c r="C23" s="39" t="s">
        <v>262</v>
      </c>
      <c r="D23" s="39" t="s">
        <v>269</v>
      </c>
      <c r="E23" s="39" t="s">
        <v>244</v>
      </c>
      <c r="F23" s="56">
        <f t="shared" si="2"/>
        <v>35000</v>
      </c>
      <c r="G23" s="56">
        <f t="shared" si="2"/>
        <v>0</v>
      </c>
      <c r="H23" s="56">
        <f t="shared" si="2"/>
        <v>35000</v>
      </c>
      <c r="I23" s="56">
        <f t="shared" si="2"/>
        <v>0</v>
      </c>
    </row>
    <row r="24" spans="1:9" ht="15.75">
      <c r="A24" s="38" t="s">
        <v>54</v>
      </c>
      <c r="B24" s="39" t="s">
        <v>18</v>
      </c>
      <c r="C24" s="39" t="s">
        <v>262</v>
      </c>
      <c r="D24" s="39" t="s">
        <v>269</v>
      </c>
      <c r="E24" s="39" t="s">
        <v>55</v>
      </c>
      <c r="F24" s="56">
        <v>35000</v>
      </c>
      <c r="G24" s="56">
        <v>0</v>
      </c>
      <c r="H24" s="56">
        <v>35000</v>
      </c>
      <c r="I24" s="56">
        <v>0</v>
      </c>
    </row>
    <row r="25" spans="1:9" ht="37.5" customHeight="1">
      <c r="A25" s="38" t="s">
        <v>333</v>
      </c>
      <c r="B25" s="39" t="s">
        <v>19</v>
      </c>
      <c r="C25" s="39" t="s">
        <v>244</v>
      </c>
      <c r="D25" s="39" t="s">
        <v>244</v>
      </c>
      <c r="E25" s="39" t="s">
        <v>244</v>
      </c>
      <c r="F25" s="56">
        <f aca="true" t="shared" si="3" ref="F25:I26">F26</f>
        <v>160000</v>
      </c>
      <c r="G25" s="56">
        <f t="shared" si="3"/>
        <v>0</v>
      </c>
      <c r="H25" s="56">
        <f t="shared" si="3"/>
        <v>160000</v>
      </c>
      <c r="I25" s="56">
        <f t="shared" si="3"/>
        <v>0</v>
      </c>
    </row>
    <row r="26" spans="1:9" ht="47.25">
      <c r="A26" s="38" t="s">
        <v>252</v>
      </c>
      <c r="B26" s="39" t="s">
        <v>19</v>
      </c>
      <c r="C26" s="39" t="s">
        <v>253</v>
      </c>
      <c r="D26" s="39" t="s">
        <v>244</v>
      </c>
      <c r="E26" s="39" t="s">
        <v>244</v>
      </c>
      <c r="F26" s="56">
        <f t="shared" si="3"/>
        <v>160000</v>
      </c>
      <c r="G26" s="56">
        <f t="shared" si="3"/>
        <v>0</v>
      </c>
      <c r="H26" s="56">
        <f t="shared" si="3"/>
        <v>160000</v>
      </c>
      <c r="I26" s="56">
        <f t="shared" si="3"/>
        <v>0</v>
      </c>
    </row>
    <row r="27" spans="1:9" ht="15.75">
      <c r="A27" s="38" t="s">
        <v>254</v>
      </c>
      <c r="B27" s="39" t="s">
        <v>19</v>
      </c>
      <c r="C27" s="39" t="s">
        <v>253</v>
      </c>
      <c r="D27" s="39" t="s">
        <v>255</v>
      </c>
      <c r="E27" s="39" t="s">
        <v>244</v>
      </c>
      <c r="F27" s="56">
        <f>F29+F28</f>
        <v>160000</v>
      </c>
      <c r="G27" s="56">
        <f>G29+G28</f>
        <v>0</v>
      </c>
      <c r="H27" s="56">
        <f>H29+H28</f>
        <v>160000</v>
      </c>
      <c r="I27" s="56">
        <f>I29+I28</f>
        <v>0</v>
      </c>
    </row>
    <row r="28" spans="1:9" ht="15.75">
      <c r="A28" s="38" t="s">
        <v>2</v>
      </c>
      <c r="B28" s="39" t="s">
        <v>325</v>
      </c>
      <c r="C28" s="39" t="s">
        <v>253</v>
      </c>
      <c r="D28" s="39" t="s">
        <v>255</v>
      </c>
      <c r="E28" s="39" t="s">
        <v>269</v>
      </c>
      <c r="F28" s="56">
        <v>60000</v>
      </c>
      <c r="G28" s="56">
        <v>0</v>
      </c>
      <c r="H28" s="56">
        <v>60000</v>
      </c>
      <c r="I28" s="56">
        <v>0</v>
      </c>
    </row>
    <row r="29" spans="1:9" ht="15.75">
      <c r="A29" s="38" t="s">
        <v>0</v>
      </c>
      <c r="B29" s="39" t="s">
        <v>19</v>
      </c>
      <c r="C29" s="39" t="s">
        <v>253</v>
      </c>
      <c r="D29" s="39" t="s">
        <v>255</v>
      </c>
      <c r="E29" s="39" t="s">
        <v>258</v>
      </c>
      <c r="F29" s="56">
        <v>100000</v>
      </c>
      <c r="G29" s="56">
        <v>0</v>
      </c>
      <c r="H29" s="56">
        <v>100000</v>
      </c>
      <c r="I29" s="56">
        <v>0</v>
      </c>
    </row>
    <row r="30" spans="1:9" ht="31.5">
      <c r="A30" s="38" t="s">
        <v>162</v>
      </c>
      <c r="B30" s="39" t="s">
        <v>279</v>
      </c>
      <c r="C30" s="39"/>
      <c r="D30" s="39"/>
      <c r="E30" s="39"/>
      <c r="F30" s="56">
        <f>F31</f>
        <v>1027000</v>
      </c>
      <c r="G30" s="56">
        <v>0</v>
      </c>
      <c r="H30" s="56">
        <f>H31</f>
        <v>1027000</v>
      </c>
      <c r="I30" s="56">
        <v>0</v>
      </c>
    </row>
    <row r="31" spans="1:9" ht="47.25">
      <c r="A31" s="38" t="s">
        <v>252</v>
      </c>
      <c r="B31" s="39" t="s">
        <v>279</v>
      </c>
      <c r="C31" s="39" t="s">
        <v>253</v>
      </c>
      <c r="D31" s="39"/>
      <c r="E31" s="39"/>
      <c r="F31" s="56">
        <f>F32</f>
        <v>1027000</v>
      </c>
      <c r="G31" s="56">
        <v>0</v>
      </c>
      <c r="H31" s="56">
        <f>H32</f>
        <v>1027000</v>
      </c>
      <c r="I31" s="56">
        <v>0</v>
      </c>
    </row>
    <row r="32" spans="1:9" ht="15.75">
      <c r="A32" s="38" t="s">
        <v>254</v>
      </c>
      <c r="B32" s="39" t="s">
        <v>279</v>
      </c>
      <c r="C32" s="39" t="s">
        <v>253</v>
      </c>
      <c r="D32" s="39" t="s">
        <v>255</v>
      </c>
      <c r="E32" s="39"/>
      <c r="F32" s="56">
        <f>F33</f>
        <v>1027000</v>
      </c>
      <c r="G32" s="56">
        <v>0</v>
      </c>
      <c r="H32" s="56">
        <f>H33</f>
        <v>1027000</v>
      </c>
      <c r="I32" s="56">
        <v>0</v>
      </c>
    </row>
    <row r="33" spans="1:9" ht="15.75">
      <c r="A33" s="38" t="s">
        <v>0</v>
      </c>
      <c r="B33" s="39" t="s">
        <v>279</v>
      </c>
      <c r="C33" s="39" t="s">
        <v>253</v>
      </c>
      <c r="D33" s="39" t="s">
        <v>255</v>
      </c>
      <c r="E33" s="39" t="s">
        <v>258</v>
      </c>
      <c r="F33" s="56">
        <v>1027000</v>
      </c>
      <c r="G33" s="56">
        <v>0</v>
      </c>
      <c r="H33" s="56">
        <v>1027000</v>
      </c>
      <c r="I33" s="56">
        <v>0</v>
      </c>
    </row>
    <row r="34" spans="1:9" ht="78.75">
      <c r="A34" s="38" t="s">
        <v>44</v>
      </c>
      <c r="B34" s="39" t="s">
        <v>21</v>
      </c>
      <c r="C34" s="39"/>
      <c r="D34" s="39"/>
      <c r="E34" s="39"/>
      <c r="F34" s="56">
        <f aca="true" t="shared" si="4" ref="F34:I35">F35</f>
        <v>3906100</v>
      </c>
      <c r="G34" s="56">
        <f t="shared" si="4"/>
        <v>3906100</v>
      </c>
      <c r="H34" s="56">
        <f t="shared" si="4"/>
        <v>4106100</v>
      </c>
      <c r="I34" s="56">
        <f t="shared" si="4"/>
        <v>4106100</v>
      </c>
    </row>
    <row r="35" spans="1:9" ht="28.5" customHeight="1">
      <c r="A35" s="38" t="s">
        <v>252</v>
      </c>
      <c r="B35" s="39" t="s">
        <v>21</v>
      </c>
      <c r="C35" s="39" t="s">
        <v>253</v>
      </c>
      <c r="D35" s="39" t="s">
        <v>244</v>
      </c>
      <c r="E35" s="39" t="s">
        <v>244</v>
      </c>
      <c r="F35" s="56">
        <f t="shared" si="4"/>
        <v>3906100</v>
      </c>
      <c r="G35" s="56">
        <f t="shared" si="4"/>
        <v>3906100</v>
      </c>
      <c r="H35" s="56">
        <f t="shared" si="4"/>
        <v>4106100</v>
      </c>
      <c r="I35" s="56">
        <f t="shared" si="4"/>
        <v>4106100</v>
      </c>
    </row>
    <row r="36" spans="1:9" ht="15.75">
      <c r="A36" s="38" t="s">
        <v>254</v>
      </c>
      <c r="B36" s="39" t="s">
        <v>21</v>
      </c>
      <c r="C36" s="39" t="s">
        <v>253</v>
      </c>
      <c r="D36" s="39" t="s">
        <v>255</v>
      </c>
      <c r="E36" s="39" t="s">
        <v>244</v>
      </c>
      <c r="F36" s="56">
        <f>F37+F38</f>
        <v>3906100</v>
      </c>
      <c r="G36" s="56">
        <f>G37+G38</f>
        <v>3906100</v>
      </c>
      <c r="H36" s="56">
        <f>H37+H38</f>
        <v>4106100</v>
      </c>
      <c r="I36" s="56">
        <f>I37+I38</f>
        <v>4106100</v>
      </c>
    </row>
    <row r="37" spans="1:9" ht="15.75">
      <c r="A37" s="38" t="s">
        <v>2</v>
      </c>
      <c r="B37" s="39" t="s">
        <v>21</v>
      </c>
      <c r="C37" s="39" t="s">
        <v>253</v>
      </c>
      <c r="D37" s="39" t="s">
        <v>255</v>
      </c>
      <c r="E37" s="39" t="s">
        <v>269</v>
      </c>
      <c r="F37" s="56">
        <v>2100000</v>
      </c>
      <c r="G37" s="56">
        <v>2100000</v>
      </c>
      <c r="H37" s="56">
        <v>2200000</v>
      </c>
      <c r="I37" s="56">
        <v>2200000</v>
      </c>
    </row>
    <row r="38" spans="1:9" ht="15.75">
      <c r="A38" s="38" t="s">
        <v>0</v>
      </c>
      <c r="B38" s="39" t="s">
        <v>21</v>
      </c>
      <c r="C38" s="39" t="s">
        <v>253</v>
      </c>
      <c r="D38" s="39" t="s">
        <v>255</v>
      </c>
      <c r="E38" s="39" t="s">
        <v>258</v>
      </c>
      <c r="F38" s="56">
        <v>1806100</v>
      </c>
      <c r="G38" s="56">
        <v>1806100</v>
      </c>
      <c r="H38" s="56">
        <v>1906100</v>
      </c>
      <c r="I38" s="56">
        <v>1906100</v>
      </c>
    </row>
    <row r="39" spans="1:9" ht="78.75">
      <c r="A39" s="38" t="s">
        <v>6</v>
      </c>
      <c r="B39" s="39" t="s">
        <v>22</v>
      </c>
      <c r="C39" s="39"/>
      <c r="D39" s="39"/>
      <c r="E39" s="39"/>
      <c r="F39" s="56">
        <f aca="true" t="shared" si="5" ref="F39:I41">F40</f>
        <v>130000</v>
      </c>
      <c r="G39" s="56">
        <f t="shared" si="5"/>
        <v>130000</v>
      </c>
      <c r="H39" s="56">
        <f t="shared" si="5"/>
        <v>118500</v>
      </c>
      <c r="I39" s="56">
        <f t="shared" si="5"/>
        <v>118500</v>
      </c>
    </row>
    <row r="40" spans="1:9" ht="31.5" customHeight="1">
      <c r="A40" s="38" t="s">
        <v>252</v>
      </c>
      <c r="B40" s="39" t="s">
        <v>22</v>
      </c>
      <c r="C40" s="39" t="s">
        <v>253</v>
      </c>
      <c r="D40" s="39" t="s">
        <v>244</v>
      </c>
      <c r="E40" s="39"/>
      <c r="F40" s="56">
        <f t="shared" si="5"/>
        <v>130000</v>
      </c>
      <c r="G40" s="56">
        <f t="shared" si="5"/>
        <v>130000</v>
      </c>
      <c r="H40" s="56">
        <f t="shared" si="5"/>
        <v>118500</v>
      </c>
      <c r="I40" s="56">
        <f t="shared" si="5"/>
        <v>118500</v>
      </c>
    </row>
    <row r="41" spans="1:9" ht="15.75">
      <c r="A41" s="38" t="s">
        <v>254</v>
      </c>
      <c r="B41" s="39" t="s">
        <v>22</v>
      </c>
      <c r="C41" s="39" t="s">
        <v>253</v>
      </c>
      <c r="D41" s="39" t="s">
        <v>255</v>
      </c>
      <c r="E41" s="39"/>
      <c r="F41" s="56">
        <f t="shared" si="5"/>
        <v>130000</v>
      </c>
      <c r="G41" s="56">
        <f t="shared" si="5"/>
        <v>130000</v>
      </c>
      <c r="H41" s="56">
        <f t="shared" si="5"/>
        <v>118500</v>
      </c>
      <c r="I41" s="56">
        <f t="shared" si="5"/>
        <v>118500</v>
      </c>
    </row>
    <row r="42" spans="1:9" ht="15.75">
      <c r="A42" s="38" t="s">
        <v>0</v>
      </c>
      <c r="B42" s="39" t="s">
        <v>22</v>
      </c>
      <c r="C42" s="39" t="s">
        <v>253</v>
      </c>
      <c r="D42" s="39" t="s">
        <v>255</v>
      </c>
      <c r="E42" s="39" t="s">
        <v>258</v>
      </c>
      <c r="F42" s="56">
        <v>130000</v>
      </c>
      <c r="G42" s="56">
        <v>130000</v>
      </c>
      <c r="H42" s="56">
        <v>118500</v>
      </c>
      <c r="I42" s="56">
        <v>118500</v>
      </c>
    </row>
    <row r="43" spans="1:9" ht="63">
      <c r="A43" s="38" t="s">
        <v>4</v>
      </c>
      <c r="B43" s="39" t="s">
        <v>23</v>
      </c>
      <c r="C43" s="39"/>
      <c r="D43" s="39"/>
      <c r="E43" s="39"/>
      <c r="F43" s="56">
        <f aca="true" t="shared" si="6" ref="F43:I45">F44</f>
        <v>61960900</v>
      </c>
      <c r="G43" s="56">
        <f t="shared" si="6"/>
        <v>61960900</v>
      </c>
      <c r="H43" s="56">
        <f t="shared" si="6"/>
        <v>66483200</v>
      </c>
      <c r="I43" s="56">
        <f t="shared" si="6"/>
        <v>66483200</v>
      </c>
    </row>
    <row r="44" spans="1:9" ht="47.25">
      <c r="A44" s="38" t="s">
        <v>252</v>
      </c>
      <c r="B44" s="39" t="s">
        <v>23</v>
      </c>
      <c r="C44" s="39" t="s">
        <v>253</v>
      </c>
      <c r="D44" s="39" t="s">
        <v>244</v>
      </c>
      <c r="E44" s="39"/>
      <c r="F44" s="56">
        <f t="shared" si="6"/>
        <v>61960900</v>
      </c>
      <c r="G44" s="56">
        <f t="shared" si="6"/>
        <v>61960900</v>
      </c>
      <c r="H44" s="56">
        <f t="shared" si="6"/>
        <v>66483200</v>
      </c>
      <c r="I44" s="56">
        <f t="shared" si="6"/>
        <v>66483200</v>
      </c>
    </row>
    <row r="45" spans="1:9" ht="15.75">
      <c r="A45" s="38" t="s">
        <v>254</v>
      </c>
      <c r="B45" s="39" t="s">
        <v>23</v>
      </c>
      <c r="C45" s="39" t="s">
        <v>253</v>
      </c>
      <c r="D45" s="39" t="s">
        <v>255</v>
      </c>
      <c r="E45" s="39"/>
      <c r="F45" s="56">
        <f t="shared" si="6"/>
        <v>61960900</v>
      </c>
      <c r="G45" s="56">
        <f t="shared" si="6"/>
        <v>61960900</v>
      </c>
      <c r="H45" s="56">
        <f t="shared" si="6"/>
        <v>66483200</v>
      </c>
      <c r="I45" s="56">
        <f t="shared" si="6"/>
        <v>66483200</v>
      </c>
    </row>
    <row r="46" spans="1:9" ht="15.75">
      <c r="A46" s="38" t="s">
        <v>0</v>
      </c>
      <c r="B46" s="39" t="s">
        <v>23</v>
      </c>
      <c r="C46" s="39" t="s">
        <v>253</v>
      </c>
      <c r="D46" s="39" t="s">
        <v>255</v>
      </c>
      <c r="E46" s="39" t="s">
        <v>258</v>
      </c>
      <c r="F46" s="56">
        <f>67362100-5401200</f>
        <v>61960900</v>
      </c>
      <c r="G46" s="56">
        <f>F46</f>
        <v>61960900</v>
      </c>
      <c r="H46" s="56">
        <f>69763000-3279800</f>
        <v>66483200</v>
      </c>
      <c r="I46" s="56">
        <f>H46</f>
        <v>66483200</v>
      </c>
    </row>
    <row r="47" spans="1:9" ht="31.5">
      <c r="A47" s="38" t="s">
        <v>7</v>
      </c>
      <c r="B47" s="39" t="s">
        <v>24</v>
      </c>
      <c r="C47" s="39"/>
      <c r="D47" s="39"/>
      <c r="E47" s="39"/>
      <c r="F47" s="56">
        <f aca="true" t="shared" si="7" ref="F47:I49">F48</f>
        <v>1258900</v>
      </c>
      <c r="G47" s="56">
        <f t="shared" si="7"/>
        <v>1258900</v>
      </c>
      <c r="H47" s="56">
        <f t="shared" si="7"/>
        <v>1258900</v>
      </c>
      <c r="I47" s="56">
        <f t="shared" si="7"/>
        <v>1258900</v>
      </c>
    </row>
    <row r="48" spans="1:9" ht="47.25">
      <c r="A48" s="38" t="s">
        <v>252</v>
      </c>
      <c r="B48" s="39" t="s">
        <v>24</v>
      </c>
      <c r="C48" s="39" t="s">
        <v>253</v>
      </c>
      <c r="D48" s="39" t="s">
        <v>244</v>
      </c>
      <c r="E48" s="39"/>
      <c r="F48" s="56">
        <f t="shared" si="7"/>
        <v>1258900</v>
      </c>
      <c r="G48" s="56">
        <f t="shared" si="7"/>
        <v>1258900</v>
      </c>
      <c r="H48" s="56">
        <f t="shared" si="7"/>
        <v>1258900</v>
      </c>
      <c r="I48" s="56">
        <f t="shared" si="7"/>
        <v>1258900</v>
      </c>
    </row>
    <row r="49" spans="1:9" ht="15.75">
      <c r="A49" s="38" t="s">
        <v>254</v>
      </c>
      <c r="B49" s="39" t="s">
        <v>24</v>
      </c>
      <c r="C49" s="39" t="s">
        <v>253</v>
      </c>
      <c r="D49" s="39" t="s">
        <v>255</v>
      </c>
      <c r="E49" s="39"/>
      <c r="F49" s="56">
        <f t="shared" si="7"/>
        <v>1258900</v>
      </c>
      <c r="G49" s="56">
        <f t="shared" si="7"/>
        <v>1258900</v>
      </c>
      <c r="H49" s="56">
        <f t="shared" si="7"/>
        <v>1258900</v>
      </c>
      <c r="I49" s="56">
        <f t="shared" si="7"/>
        <v>1258900</v>
      </c>
    </row>
    <row r="50" spans="1:9" ht="15.75">
      <c r="A50" s="38" t="s">
        <v>0</v>
      </c>
      <c r="B50" s="39" t="s">
        <v>24</v>
      </c>
      <c r="C50" s="39" t="s">
        <v>253</v>
      </c>
      <c r="D50" s="39" t="s">
        <v>255</v>
      </c>
      <c r="E50" s="39" t="s">
        <v>258</v>
      </c>
      <c r="F50" s="56">
        <v>1258900</v>
      </c>
      <c r="G50" s="56">
        <v>1258900</v>
      </c>
      <c r="H50" s="56">
        <v>1258900</v>
      </c>
      <c r="I50" s="56">
        <v>1258900</v>
      </c>
    </row>
    <row r="51" spans="1:9" ht="130.5" customHeight="1">
      <c r="A51" s="38" t="s">
        <v>338</v>
      </c>
      <c r="B51" s="39" t="s">
        <v>25</v>
      </c>
      <c r="C51" s="39"/>
      <c r="D51" s="39"/>
      <c r="E51" s="39"/>
      <c r="F51" s="56">
        <f aca="true" t="shared" si="8" ref="F51:I53">F52</f>
        <v>44500</v>
      </c>
      <c r="G51" s="56">
        <f t="shared" si="8"/>
        <v>44500</v>
      </c>
      <c r="H51" s="56">
        <f t="shared" si="8"/>
        <v>44500</v>
      </c>
      <c r="I51" s="56">
        <f t="shared" si="8"/>
        <v>44500</v>
      </c>
    </row>
    <row r="52" spans="1:9" ht="47.25">
      <c r="A52" s="38" t="s">
        <v>252</v>
      </c>
      <c r="B52" s="39" t="s">
        <v>25</v>
      </c>
      <c r="C52" s="39" t="s">
        <v>253</v>
      </c>
      <c r="D52" s="39"/>
      <c r="E52" s="39"/>
      <c r="F52" s="56">
        <f t="shared" si="8"/>
        <v>44500</v>
      </c>
      <c r="G52" s="56">
        <f t="shared" si="8"/>
        <v>44500</v>
      </c>
      <c r="H52" s="56">
        <f t="shared" si="8"/>
        <v>44500</v>
      </c>
      <c r="I52" s="56">
        <f t="shared" si="8"/>
        <v>44500</v>
      </c>
    </row>
    <row r="53" spans="1:9" ht="15.75">
      <c r="A53" s="38" t="s">
        <v>265</v>
      </c>
      <c r="B53" s="39" t="s">
        <v>25</v>
      </c>
      <c r="C53" s="39" t="s">
        <v>253</v>
      </c>
      <c r="D53" s="39" t="s">
        <v>266</v>
      </c>
      <c r="E53" s="39"/>
      <c r="F53" s="56">
        <f t="shared" si="8"/>
        <v>44500</v>
      </c>
      <c r="G53" s="56">
        <f t="shared" si="8"/>
        <v>44500</v>
      </c>
      <c r="H53" s="56">
        <f t="shared" si="8"/>
        <v>44500</v>
      </c>
      <c r="I53" s="56">
        <f t="shared" si="8"/>
        <v>44500</v>
      </c>
    </row>
    <row r="54" spans="1:9" ht="15.75">
      <c r="A54" s="38" t="s">
        <v>1</v>
      </c>
      <c r="B54" s="39" t="s">
        <v>25</v>
      </c>
      <c r="C54" s="39" t="s">
        <v>253</v>
      </c>
      <c r="D54" s="39" t="s">
        <v>266</v>
      </c>
      <c r="E54" s="39" t="s">
        <v>270</v>
      </c>
      <c r="F54" s="56">
        <f>59100-14600</f>
        <v>44500</v>
      </c>
      <c r="G54" s="56">
        <f>F54</f>
        <v>44500</v>
      </c>
      <c r="H54" s="56">
        <f>59600-15100</f>
        <v>44500</v>
      </c>
      <c r="I54" s="56">
        <f>H54</f>
        <v>44500</v>
      </c>
    </row>
    <row r="55" spans="1:9" ht="67.5" customHeight="1">
      <c r="A55" s="38" t="s">
        <v>339</v>
      </c>
      <c r="B55" s="39" t="s">
        <v>26</v>
      </c>
      <c r="C55" s="39"/>
      <c r="D55" s="39"/>
      <c r="E55" s="39"/>
      <c r="F55" s="56">
        <f aca="true" t="shared" si="9" ref="F55:I57">F56</f>
        <v>1780100</v>
      </c>
      <c r="G55" s="56">
        <f t="shared" si="9"/>
        <v>1780100</v>
      </c>
      <c r="H55" s="56">
        <f t="shared" si="9"/>
        <v>1780100</v>
      </c>
      <c r="I55" s="56">
        <f t="shared" si="9"/>
        <v>1780100</v>
      </c>
    </row>
    <row r="56" spans="1:9" ht="47.25">
      <c r="A56" s="38" t="s">
        <v>252</v>
      </c>
      <c r="B56" s="39" t="s">
        <v>26</v>
      </c>
      <c r="C56" s="39" t="s">
        <v>253</v>
      </c>
      <c r="D56" s="39"/>
      <c r="E56" s="39"/>
      <c r="F56" s="56">
        <f t="shared" si="9"/>
        <v>1780100</v>
      </c>
      <c r="G56" s="56">
        <f t="shared" si="9"/>
        <v>1780100</v>
      </c>
      <c r="H56" s="56">
        <f t="shared" si="9"/>
        <v>1780100</v>
      </c>
      <c r="I56" s="56">
        <f t="shared" si="9"/>
        <v>1780100</v>
      </c>
    </row>
    <row r="57" spans="1:9" ht="15.75">
      <c r="A57" s="38" t="s">
        <v>265</v>
      </c>
      <c r="B57" s="39" t="s">
        <v>26</v>
      </c>
      <c r="C57" s="39" t="s">
        <v>253</v>
      </c>
      <c r="D57" s="39" t="s">
        <v>266</v>
      </c>
      <c r="E57" s="39"/>
      <c r="F57" s="56">
        <f t="shared" si="9"/>
        <v>1780100</v>
      </c>
      <c r="G57" s="56">
        <f t="shared" si="9"/>
        <v>1780100</v>
      </c>
      <c r="H57" s="56">
        <f t="shared" si="9"/>
        <v>1780100</v>
      </c>
      <c r="I57" s="56">
        <f t="shared" si="9"/>
        <v>1780100</v>
      </c>
    </row>
    <row r="58" spans="1:9" ht="15.75">
      <c r="A58" s="38" t="s">
        <v>1</v>
      </c>
      <c r="B58" s="39" t="s">
        <v>26</v>
      </c>
      <c r="C58" s="39" t="s">
        <v>253</v>
      </c>
      <c r="D58" s="39" t="s">
        <v>266</v>
      </c>
      <c r="E58" s="39" t="s">
        <v>270</v>
      </c>
      <c r="F58" s="56">
        <f>2365300-585200</f>
        <v>1780100</v>
      </c>
      <c r="G58" s="56">
        <f>F58</f>
        <v>1780100</v>
      </c>
      <c r="H58" s="56">
        <f>2382200-602100</f>
        <v>1780100</v>
      </c>
      <c r="I58" s="56">
        <f>H58</f>
        <v>1780100</v>
      </c>
    </row>
    <row r="59" spans="1:9" ht="55.5" customHeight="1">
      <c r="A59" s="38" t="s">
        <v>5</v>
      </c>
      <c r="B59" s="39" t="s">
        <v>27</v>
      </c>
      <c r="C59" s="39"/>
      <c r="D59" s="39"/>
      <c r="E59" s="39"/>
      <c r="F59" s="56">
        <f aca="true" t="shared" si="10" ref="F59:I61">F60</f>
        <v>42805300</v>
      </c>
      <c r="G59" s="56">
        <f t="shared" si="10"/>
        <v>42805300</v>
      </c>
      <c r="H59" s="56">
        <f t="shared" si="10"/>
        <v>45338300</v>
      </c>
      <c r="I59" s="56">
        <f t="shared" si="10"/>
        <v>45338300</v>
      </c>
    </row>
    <row r="60" spans="1:9" ht="47.25">
      <c r="A60" s="38" t="s">
        <v>252</v>
      </c>
      <c r="B60" s="39" t="s">
        <v>27</v>
      </c>
      <c r="C60" s="39" t="s">
        <v>253</v>
      </c>
      <c r="D60" s="39" t="s">
        <v>244</v>
      </c>
      <c r="E60" s="39"/>
      <c r="F60" s="56">
        <f t="shared" si="10"/>
        <v>42805300</v>
      </c>
      <c r="G60" s="56">
        <f t="shared" si="10"/>
        <v>42805300</v>
      </c>
      <c r="H60" s="56">
        <f t="shared" si="10"/>
        <v>45338300</v>
      </c>
      <c r="I60" s="56">
        <f t="shared" si="10"/>
        <v>45338300</v>
      </c>
    </row>
    <row r="61" spans="1:9" ht="15.75">
      <c r="A61" s="38" t="s">
        <v>254</v>
      </c>
      <c r="B61" s="39" t="s">
        <v>27</v>
      </c>
      <c r="C61" s="39" t="s">
        <v>253</v>
      </c>
      <c r="D61" s="39" t="s">
        <v>255</v>
      </c>
      <c r="E61" s="39"/>
      <c r="F61" s="56">
        <f t="shared" si="10"/>
        <v>42805300</v>
      </c>
      <c r="G61" s="56">
        <f t="shared" si="10"/>
        <v>42805300</v>
      </c>
      <c r="H61" s="56">
        <f t="shared" si="10"/>
        <v>45338300</v>
      </c>
      <c r="I61" s="56">
        <f t="shared" si="10"/>
        <v>45338300</v>
      </c>
    </row>
    <row r="62" spans="1:9" ht="15.75">
      <c r="A62" s="38" t="s">
        <v>2</v>
      </c>
      <c r="B62" s="39" t="s">
        <v>27</v>
      </c>
      <c r="C62" s="39" t="s">
        <v>253</v>
      </c>
      <c r="D62" s="39" t="s">
        <v>255</v>
      </c>
      <c r="E62" s="39" t="s">
        <v>269</v>
      </c>
      <c r="F62" s="56">
        <f>39781500+1511900+1511900</f>
        <v>42805300</v>
      </c>
      <c r="G62" s="56">
        <f>F62</f>
        <v>42805300</v>
      </c>
      <c r="H62" s="56">
        <f>41404500+1966900+1966900</f>
        <v>45338300</v>
      </c>
      <c r="I62" s="56">
        <f>H62</f>
        <v>45338300</v>
      </c>
    </row>
    <row r="63" spans="1:9" s="11" customFormat="1" ht="18.75" customHeight="1">
      <c r="A63" s="19" t="s">
        <v>29</v>
      </c>
      <c r="B63" s="18" t="s">
        <v>28</v>
      </c>
      <c r="C63" s="18"/>
      <c r="D63" s="18"/>
      <c r="E63" s="18"/>
      <c r="F63" s="59">
        <f>F64</f>
        <v>150000</v>
      </c>
      <c r="G63" s="59">
        <v>0</v>
      </c>
      <c r="H63" s="59">
        <f>H64</f>
        <v>150000</v>
      </c>
      <c r="I63" s="59">
        <v>0</v>
      </c>
    </row>
    <row r="64" spans="1:9" ht="31.5">
      <c r="A64" s="38" t="s">
        <v>16</v>
      </c>
      <c r="B64" s="39" t="s">
        <v>33</v>
      </c>
      <c r="C64" s="39"/>
      <c r="D64" s="39"/>
      <c r="E64" s="39"/>
      <c r="F64" s="56">
        <f>F65</f>
        <v>150000</v>
      </c>
      <c r="G64" s="56">
        <v>0</v>
      </c>
      <c r="H64" s="56">
        <f>H65</f>
        <v>150000</v>
      </c>
      <c r="I64" s="56">
        <v>0</v>
      </c>
    </row>
    <row r="65" spans="1:9" ht="31.5">
      <c r="A65" s="38" t="s">
        <v>261</v>
      </c>
      <c r="B65" s="39" t="s">
        <v>33</v>
      </c>
      <c r="C65" s="39" t="s">
        <v>262</v>
      </c>
      <c r="D65" s="39"/>
      <c r="E65" s="39"/>
      <c r="F65" s="56">
        <f>F66</f>
        <v>150000</v>
      </c>
      <c r="G65" s="56">
        <v>0</v>
      </c>
      <c r="H65" s="56">
        <f>H66</f>
        <v>150000</v>
      </c>
      <c r="I65" s="56">
        <v>0</v>
      </c>
    </row>
    <row r="66" spans="1:9" ht="15.75">
      <c r="A66" s="38" t="s">
        <v>254</v>
      </c>
      <c r="B66" s="39" t="s">
        <v>33</v>
      </c>
      <c r="C66" s="39" t="s">
        <v>262</v>
      </c>
      <c r="D66" s="39" t="s">
        <v>255</v>
      </c>
      <c r="E66" s="39"/>
      <c r="F66" s="56">
        <f>F67</f>
        <v>150000</v>
      </c>
      <c r="G66" s="56">
        <v>0</v>
      </c>
      <c r="H66" s="56">
        <f>H67</f>
        <v>150000</v>
      </c>
      <c r="I66" s="56">
        <v>0</v>
      </c>
    </row>
    <row r="67" spans="1:9" ht="15.75">
      <c r="A67" s="38" t="s">
        <v>268</v>
      </c>
      <c r="B67" s="39" t="s">
        <v>33</v>
      </c>
      <c r="C67" s="39" t="s">
        <v>262</v>
      </c>
      <c r="D67" s="39" t="s">
        <v>255</v>
      </c>
      <c r="E67" s="39" t="s">
        <v>255</v>
      </c>
      <c r="F67" s="56">
        <v>150000</v>
      </c>
      <c r="G67" s="56">
        <v>0</v>
      </c>
      <c r="H67" s="56">
        <f>14000+57000+24500+54500</f>
        <v>150000</v>
      </c>
      <c r="I67" s="56">
        <v>0</v>
      </c>
    </row>
    <row r="68" spans="1:9" s="11" customFormat="1" ht="47.25">
      <c r="A68" s="19" t="s">
        <v>30</v>
      </c>
      <c r="B68" s="18" t="s">
        <v>31</v>
      </c>
      <c r="C68" s="18"/>
      <c r="D68" s="18"/>
      <c r="E68" s="18"/>
      <c r="F68" s="59">
        <f>F69</f>
        <v>67000</v>
      </c>
      <c r="G68" s="59">
        <v>0</v>
      </c>
      <c r="H68" s="59">
        <f>H69</f>
        <v>67000</v>
      </c>
      <c r="I68" s="59">
        <v>0</v>
      </c>
    </row>
    <row r="69" spans="1:9" ht="31.5">
      <c r="A69" s="38" t="s">
        <v>16</v>
      </c>
      <c r="B69" s="39" t="s">
        <v>32</v>
      </c>
      <c r="C69" s="39"/>
      <c r="D69" s="39"/>
      <c r="E69" s="39"/>
      <c r="F69" s="56">
        <f>F70+F73</f>
        <v>67000</v>
      </c>
      <c r="G69" s="56">
        <v>0</v>
      </c>
      <c r="H69" s="56">
        <f>H70+H73</f>
        <v>67000</v>
      </c>
      <c r="I69" s="56">
        <v>0</v>
      </c>
    </row>
    <row r="70" spans="1:9" ht="31.5">
      <c r="A70" s="38" t="s">
        <v>261</v>
      </c>
      <c r="B70" s="39" t="s">
        <v>32</v>
      </c>
      <c r="C70" s="39" t="s">
        <v>262</v>
      </c>
      <c r="D70" s="39"/>
      <c r="E70" s="39"/>
      <c r="F70" s="56">
        <f>F71</f>
        <v>7000</v>
      </c>
      <c r="G70" s="56">
        <v>0</v>
      </c>
      <c r="H70" s="56">
        <f>H71</f>
        <v>7000</v>
      </c>
      <c r="I70" s="56">
        <v>0</v>
      </c>
    </row>
    <row r="71" spans="1:9" ht="15.75">
      <c r="A71" s="38" t="s">
        <v>254</v>
      </c>
      <c r="B71" s="39" t="s">
        <v>32</v>
      </c>
      <c r="C71" s="39" t="s">
        <v>262</v>
      </c>
      <c r="D71" s="39" t="s">
        <v>255</v>
      </c>
      <c r="E71" s="39"/>
      <c r="F71" s="56">
        <f>F72</f>
        <v>7000</v>
      </c>
      <c r="G71" s="56">
        <v>0</v>
      </c>
      <c r="H71" s="56">
        <f>H72</f>
        <v>7000</v>
      </c>
      <c r="I71" s="56">
        <v>0</v>
      </c>
    </row>
    <row r="72" spans="1:9" ht="15.75">
      <c r="A72" s="38" t="s">
        <v>256</v>
      </c>
      <c r="B72" s="39" t="s">
        <v>32</v>
      </c>
      <c r="C72" s="39" t="s">
        <v>262</v>
      </c>
      <c r="D72" s="39" t="s">
        <v>255</v>
      </c>
      <c r="E72" s="39" t="s">
        <v>257</v>
      </c>
      <c r="F72" s="56">
        <v>7000</v>
      </c>
      <c r="G72" s="56">
        <v>0</v>
      </c>
      <c r="H72" s="56">
        <v>7000</v>
      </c>
      <c r="I72" s="56">
        <v>0</v>
      </c>
    </row>
    <row r="73" spans="1:9" ht="47.25">
      <c r="A73" s="38" t="s">
        <v>252</v>
      </c>
      <c r="B73" s="39" t="s">
        <v>32</v>
      </c>
      <c r="C73" s="39" t="s">
        <v>253</v>
      </c>
      <c r="D73" s="39" t="s">
        <v>244</v>
      </c>
      <c r="E73" s="39"/>
      <c r="F73" s="56">
        <f>F74</f>
        <v>60000</v>
      </c>
      <c r="G73" s="56">
        <v>0</v>
      </c>
      <c r="H73" s="56">
        <f>H74</f>
        <v>60000</v>
      </c>
      <c r="I73" s="56">
        <v>0</v>
      </c>
    </row>
    <row r="74" spans="1:9" ht="15.75">
      <c r="A74" s="38" t="s">
        <v>254</v>
      </c>
      <c r="B74" s="39" t="s">
        <v>32</v>
      </c>
      <c r="C74" s="39" t="s">
        <v>253</v>
      </c>
      <c r="D74" s="39" t="s">
        <v>255</v>
      </c>
      <c r="E74" s="39"/>
      <c r="F74" s="56">
        <f>F75</f>
        <v>60000</v>
      </c>
      <c r="G74" s="56">
        <v>0</v>
      </c>
      <c r="H74" s="56">
        <f>H75</f>
        <v>60000</v>
      </c>
      <c r="I74" s="56">
        <v>0</v>
      </c>
    </row>
    <row r="75" spans="1:9" ht="15.75">
      <c r="A75" s="38" t="s">
        <v>256</v>
      </c>
      <c r="B75" s="39" t="s">
        <v>32</v>
      </c>
      <c r="C75" s="39" t="s">
        <v>253</v>
      </c>
      <c r="D75" s="39" t="s">
        <v>255</v>
      </c>
      <c r="E75" s="39" t="s">
        <v>257</v>
      </c>
      <c r="F75" s="56">
        <v>60000</v>
      </c>
      <c r="G75" s="56">
        <v>0</v>
      </c>
      <c r="H75" s="56">
        <v>60000</v>
      </c>
      <c r="I75" s="56">
        <v>0</v>
      </c>
    </row>
    <row r="76" spans="1:9" s="11" customFormat="1" ht="31.5">
      <c r="A76" s="19" t="s">
        <v>131</v>
      </c>
      <c r="B76" s="18" t="s">
        <v>34</v>
      </c>
      <c r="C76" s="18"/>
      <c r="D76" s="18"/>
      <c r="E76" s="18"/>
      <c r="F76" s="59">
        <f>F77+F84</f>
        <v>706800</v>
      </c>
      <c r="G76" s="59">
        <f>G77+G84</f>
        <v>248600</v>
      </c>
      <c r="H76" s="59">
        <f>H77+H84</f>
        <v>706800</v>
      </c>
      <c r="I76" s="59">
        <f>I77+I84</f>
        <v>248600</v>
      </c>
    </row>
    <row r="77" spans="1:9" ht="31.5">
      <c r="A77" s="38" t="s">
        <v>36</v>
      </c>
      <c r="B77" s="39" t="s">
        <v>35</v>
      </c>
      <c r="C77" s="39"/>
      <c r="D77" s="39"/>
      <c r="E77" s="39"/>
      <c r="F77" s="56">
        <f>F78+F81</f>
        <v>458200</v>
      </c>
      <c r="G77" s="56">
        <v>0</v>
      </c>
      <c r="H77" s="56">
        <f>H78+H81</f>
        <v>458200</v>
      </c>
      <c r="I77" s="56">
        <v>0</v>
      </c>
    </row>
    <row r="78" spans="1:9" ht="31.5">
      <c r="A78" s="38" t="s">
        <v>261</v>
      </c>
      <c r="B78" s="39" t="s">
        <v>35</v>
      </c>
      <c r="C78" s="39" t="s">
        <v>262</v>
      </c>
      <c r="D78" s="39"/>
      <c r="E78" s="39"/>
      <c r="F78" s="56">
        <f>F79</f>
        <v>338200</v>
      </c>
      <c r="G78" s="56">
        <v>0</v>
      </c>
      <c r="H78" s="56">
        <f>H79</f>
        <v>338200</v>
      </c>
      <c r="I78" s="56">
        <v>0</v>
      </c>
    </row>
    <row r="79" spans="1:9" ht="15.75">
      <c r="A79" s="38" t="s">
        <v>254</v>
      </c>
      <c r="B79" s="39" t="s">
        <v>35</v>
      </c>
      <c r="C79" s="39" t="s">
        <v>262</v>
      </c>
      <c r="D79" s="39" t="s">
        <v>255</v>
      </c>
      <c r="E79" s="39"/>
      <c r="F79" s="56">
        <f>F80</f>
        <v>338200</v>
      </c>
      <c r="G79" s="56"/>
      <c r="H79" s="56">
        <f>H80</f>
        <v>338200</v>
      </c>
      <c r="I79" s="56">
        <v>0</v>
      </c>
    </row>
    <row r="80" spans="1:9" ht="15.75">
      <c r="A80" s="22" t="s">
        <v>268</v>
      </c>
      <c r="B80" s="39" t="s">
        <v>35</v>
      </c>
      <c r="C80" s="39" t="s">
        <v>262</v>
      </c>
      <c r="D80" s="39" t="s">
        <v>255</v>
      </c>
      <c r="E80" s="39" t="s">
        <v>255</v>
      </c>
      <c r="F80" s="56">
        <v>338200</v>
      </c>
      <c r="G80" s="56">
        <v>0</v>
      </c>
      <c r="H80" s="56">
        <v>338200</v>
      </c>
      <c r="I80" s="56">
        <v>0</v>
      </c>
    </row>
    <row r="81" spans="1:9" ht="47.25">
      <c r="A81" s="38" t="s">
        <v>252</v>
      </c>
      <c r="B81" s="39" t="s">
        <v>35</v>
      </c>
      <c r="C81" s="39" t="s">
        <v>253</v>
      </c>
      <c r="D81" s="39" t="s">
        <v>244</v>
      </c>
      <c r="E81" s="39"/>
      <c r="F81" s="56">
        <f>F82</f>
        <v>120000</v>
      </c>
      <c r="G81" s="56">
        <v>0</v>
      </c>
      <c r="H81" s="56">
        <f>H82</f>
        <v>120000</v>
      </c>
      <c r="I81" s="56">
        <v>0</v>
      </c>
    </row>
    <row r="82" spans="1:9" ht="15.75">
      <c r="A82" s="38" t="s">
        <v>254</v>
      </c>
      <c r="B82" s="39" t="s">
        <v>35</v>
      </c>
      <c r="C82" s="39" t="s">
        <v>253</v>
      </c>
      <c r="D82" s="39" t="s">
        <v>255</v>
      </c>
      <c r="E82" s="39"/>
      <c r="F82" s="56">
        <f>F83</f>
        <v>120000</v>
      </c>
      <c r="G82" s="56">
        <v>0</v>
      </c>
      <c r="H82" s="56">
        <f>H83</f>
        <v>120000</v>
      </c>
      <c r="I82" s="56">
        <v>0</v>
      </c>
    </row>
    <row r="83" spans="1:9" ht="15.75">
      <c r="A83" s="38" t="s">
        <v>268</v>
      </c>
      <c r="B83" s="39" t="s">
        <v>35</v>
      </c>
      <c r="C83" s="39" t="s">
        <v>253</v>
      </c>
      <c r="D83" s="39" t="s">
        <v>255</v>
      </c>
      <c r="E83" s="39" t="s">
        <v>255</v>
      </c>
      <c r="F83" s="56">
        <v>120000</v>
      </c>
      <c r="G83" s="56">
        <v>0</v>
      </c>
      <c r="H83" s="56">
        <v>120000</v>
      </c>
      <c r="I83" s="56">
        <v>0</v>
      </c>
    </row>
    <row r="84" spans="1:9" ht="63">
      <c r="A84" s="38" t="s">
        <v>3</v>
      </c>
      <c r="B84" s="39" t="s">
        <v>37</v>
      </c>
      <c r="C84" s="39"/>
      <c r="D84" s="39"/>
      <c r="E84" s="39"/>
      <c r="F84" s="56">
        <f aca="true" t="shared" si="11" ref="F84:I86">F85</f>
        <v>248600</v>
      </c>
      <c r="G84" s="56">
        <f t="shared" si="11"/>
        <v>248600</v>
      </c>
      <c r="H84" s="56">
        <f t="shared" si="11"/>
        <v>248600</v>
      </c>
      <c r="I84" s="56">
        <f t="shared" si="11"/>
        <v>248600</v>
      </c>
    </row>
    <row r="85" spans="1:9" ht="36" customHeight="1">
      <c r="A85" s="38" t="s">
        <v>252</v>
      </c>
      <c r="B85" s="39" t="s">
        <v>37</v>
      </c>
      <c r="C85" s="39" t="s">
        <v>253</v>
      </c>
      <c r="D85" s="39" t="s">
        <v>244</v>
      </c>
      <c r="E85" s="39"/>
      <c r="F85" s="56">
        <f t="shared" si="11"/>
        <v>248600</v>
      </c>
      <c r="G85" s="56">
        <f t="shared" si="11"/>
        <v>248600</v>
      </c>
      <c r="H85" s="56">
        <f t="shared" si="11"/>
        <v>248600</v>
      </c>
      <c r="I85" s="56">
        <f t="shared" si="11"/>
        <v>248600</v>
      </c>
    </row>
    <row r="86" spans="1:9" ht="15.75">
      <c r="A86" s="38" t="s">
        <v>254</v>
      </c>
      <c r="B86" s="39" t="s">
        <v>37</v>
      </c>
      <c r="C86" s="39" t="s">
        <v>253</v>
      </c>
      <c r="D86" s="39" t="s">
        <v>255</v>
      </c>
      <c r="E86" s="39"/>
      <c r="F86" s="56">
        <f t="shared" si="11"/>
        <v>248600</v>
      </c>
      <c r="G86" s="56">
        <f t="shared" si="11"/>
        <v>248600</v>
      </c>
      <c r="H86" s="56">
        <f t="shared" si="11"/>
        <v>248600</v>
      </c>
      <c r="I86" s="56">
        <f t="shared" si="11"/>
        <v>248600</v>
      </c>
    </row>
    <row r="87" spans="1:9" ht="15.75">
      <c r="A87" s="38" t="s">
        <v>268</v>
      </c>
      <c r="B87" s="39" t="s">
        <v>37</v>
      </c>
      <c r="C87" s="39" t="s">
        <v>253</v>
      </c>
      <c r="D87" s="39" t="s">
        <v>255</v>
      </c>
      <c r="E87" s="39" t="s">
        <v>255</v>
      </c>
      <c r="F87" s="56">
        <v>248600</v>
      </c>
      <c r="G87" s="56">
        <v>248600</v>
      </c>
      <c r="H87" s="56">
        <v>248600</v>
      </c>
      <c r="I87" s="56">
        <v>248600</v>
      </c>
    </row>
    <row r="88" spans="1:9" s="11" customFormat="1" ht="78.75">
      <c r="A88" s="19" t="s">
        <v>295</v>
      </c>
      <c r="B88" s="18" t="s">
        <v>38</v>
      </c>
      <c r="C88" s="18"/>
      <c r="D88" s="18"/>
      <c r="E88" s="18"/>
      <c r="F88" s="59">
        <f>F89+F93+F101+F108+F97</f>
        <v>5877400</v>
      </c>
      <c r="G88" s="59">
        <f>G89+G93+G101+G108+G97</f>
        <v>889600</v>
      </c>
      <c r="H88" s="59">
        <f>H89+H93+H101+H108+H97</f>
        <v>5877400</v>
      </c>
      <c r="I88" s="59">
        <f>I89+I93+I101+I108+I97</f>
        <v>889600</v>
      </c>
    </row>
    <row r="89" spans="1:9" s="13" customFormat="1" ht="31.5">
      <c r="A89" s="22" t="s">
        <v>127</v>
      </c>
      <c r="B89" s="39" t="s">
        <v>126</v>
      </c>
      <c r="C89" s="23"/>
      <c r="D89" s="23"/>
      <c r="E89" s="23"/>
      <c r="F89" s="56">
        <f>F90</f>
        <v>4960300</v>
      </c>
      <c r="G89" s="56">
        <v>0</v>
      </c>
      <c r="H89" s="56">
        <f>H90</f>
        <v>4960300</v>
      </c>
      <c r="I89" s="56">
        <v>0</v>
      </c>
    </row>
    <row r="90" spans="1:9" s="13" customFormat="1" ht="78.75">
      <c r="A90" s="22" t="s">
        <v>272</v>
      </c>
      <c r="B90" s="39" t="s">
        <v>126</v>
      </c>
      <c r="C90" s="39" t="s">
        <v>273</v>
      </c>
      <c r="D90" s="23"/>
      <c r="E90" s="23"/>
      <c r="F90" s="56">
        <f>F91</f>
        <v>4960300</v>
      </c>
      <c r="G90" s="56">
        <v>0</v>
      </c>
      <c r="H90" s="56">
        <f>H91</f>
        <v>4960300</v>
      </c>
      <c r="I90" s="56">
        <v>0</v>
      </c>
    </row>
    <row r="91" spans="1:9" s="13" customFormat="1" ht="15.75">
      <c r="A91" s="38" t="s">
        <v>53</v>
      </c>
      <c r="B91" s="39" t="s">
        <v>126</v>
      </c>
      <c r="C91" s="39" t="s">
        <v>273</v>
      </c>
      <c r="D91" s="23" t="s">
        <v>269</v>
      </c>
      <c r="E91" s="23"/>
      <c r="F91" s="56">
        <f>F92</f>
        <v>4960300</v>
      </c>
      <c r="G91" s="56">
        <v>0</v>
      </c>
      <c r="H91" s="56">
        <f>H92</f>
        <v>4960300</v>
      </c>
      <c r="I91" s="56">
        <v>0</v>
      </c>
    </row>
    <row r="92" spans="1:9" s="13" customFormat="1" ht="63">
      <c r="A92" s="22" t="s">
        <v>125</v>
      </c>
      <c r="B92" s="39" t="s">
        <v>126</v>
      </c>
      <c r="C92" s="39" t="s">
        <v>273</v>
      </c>
      <c r="D92" s="23" t="s">
        <v>269</v>
      </c>
      <c r="E92" s="23" t="s">
        <v>270</v>
      </c>
      <c r="F92" s="56">
        <f>5315100-25000-329800</f>
        <v>4960300</v>
      </c>
      <c r="G92" s="56">
        <v>0</v>
      </c>
      <c r="H92" s="56">
        <f>5315100-25000-329800</f>
        <v>4960300</v>
      </c>
      <c r="I92" s="56">
        <v>0</v>
      </c>
    </row>
    <row r="93" spans="1:9" s="13" customFormat="1" ht="31.5">
      <c r="A93" s="22" t="s">
        <v>90</v>
      </c>
      <c r="B93" s="39" t="s">
        <v>130</v>
      </c>
      <c r="C93" s="39"/>
      <c r="D93" s="23"/>
      <c r="E93" s="23"/>
      <c r="F93" s="56">
        <f>F94</f>
        <v>2500</v>
      </c>
      <c r="G93" s="56">
        <v>0</v>
      </c>
      <c r="H93" s="56">
        <f>H94</f>
        <v>2500</v>
      </c>
      <c r="I93" s="56">
        <v>0</v>
      </c>
    </row>
    <row r="94" spans="1:9" s="13" customFormat="1" ht="31.5">
      <c r="A94" s="22" t="s">
        <v>261</v>
      </c>
      <c r="B94" s="39" t="s">
        <v>130</v>
      </c>
      <c r="C94" s="23" t="s">
        <v>262</v>
      </c>
      <c r="D94" s="23"/>
      <c r="E94" s="23"/>
      <c r="F94" s="56">
        <f>F95</f>
        <v>2500</v>
      </c>
      <c r="G94" s="56">
        <v>0</v>
      </c>
      <c r="H94" s="56">
        <f>H95</f>
        <v>2500</v>
      </c>
      <c r="I94" s="56">
        <v>0</v>
      </c>
    </row>
    <row r="95" spans="1:9" s="13" customFormat="1" ht="15.75">
      <c r="A95" s="38" t="s">
        <v>53</v>
      </c>
      <c r="B95" s="39" t="s">
        <v>130</v>
      </c>
      <c r="C95" s="23" t="s">
        <v>262</v>
      </c>
      <c r="D95" s="23" t="s">
        <v>269</v>
      </c>
      <c r="E95" s="23"/>
      <c r="F95" s="56">
        <f>F96</f>
        <v>2500</v>
      </c>
      <c r="G95" s="56">
        <v>0</v>
      </c>
      <c r="H95" s="56">
        <f>H96</f>
        <v>2500</v>
      </c>
      <c r="I95" s="56">
        <v>0</v>
      </c>
    </row>
    <row r="96" spans="1:9" s="13" customFormat="1" ht="63">
      <c r="A96" s="22" t="s">
        <v>125</v>
      </c>
      <c r="B96" s="39" t="s">
        <v>130</v>
      </c>
      <c r="C96" s="23" t="s">
        <v>262</v>
      </c>
      <c r="D96" s="23" t="s">
        <v>269</v>
      </c>
      <c r="E96" s="23" t="s">
        <v>270</v>
      </c>
      <c r="F96" s="56">
        <v>2500</v>
      </c>
      <c r="G96" s="56">
        <v>0</v>
      </c>
      <c r="H96" s="56">
        <v>2500</v>
      </c>
      <c r="I96" s="56">
        <v>0</v>
      </c>
    </row>
    <row r="97" spans="1:9" s="13" customFormat="1" ht="63">
      <c r="A97" s="25" t="s">
        <v>328</v>
      </c>
      <c r="B97" s="21" t="s">
        <v>327</v>
      </c>
      <c r="C97" s="32"/>
      <c r="D97" s="32"/>
      <c r="E97" s="32"/>
      <c r="F97" s="44">
        <f>F98</f>
        <v>25000</v>
      </c>
      <c r="G97" s="44">
        <v>0</v>
      </c>
      <c r="H97" s="44">
        <f>H98</f>
        <v>25000</v>
      </c>
      <c r="I97" s="44">
        <v>0</v>
      </c>
    </row>
    <row r="98" spans="1:9" s="13" customFormat="1" ht="78.75">
      <c r="A98" s="25" t="s">
        <v>272</v>
      </c>
      <c r="B98" s="21" t="s">
        <v>327</v>
      </c>
      <c r="C98" s="32" t="s">
        <v>273</v>
      </c>
      <c r="D98" s="32"/>
      <c r="E98" s="32"/>
      <c r="F98" s="44">
        <f>F99</f>
        <v>25000</v>
      </c>
      <c r="G98" s="44">
        <v>0</v>
      </c>
      <c r="H98" s="44">
        <f>H99</f>
        <v>25000</v>
      </c>
      <c r="I98" s="44">
        <v>0</v>
      </c>
    </row>
    <row r="99" spans="1:9" s="13" customFormat="1" ht="15.75">
      <c r="A99" s="20" t="s">
        <v>53</v>
      </c>
      <c r="B99" s="21" t="s">
        <v>327</v>
      </c>
      <c r="C99" s="32" t="s">
        <v>273</v>
      </c>
      <c r="D99" s="32" t="s">
        <v>269</v>
      </c>
      <c r="E99" s="32"/>
      <c r="F99" s="44">
        <f>F100</f>
        <v>25000</v>
      </c>
      <c r="G99" s="44">
        <v>0</v>
      </c>
      <c r="H99" s="44">
        <f>H100</f>
        <v>25000</v>
      </c>
      <c r="I99" s="44">
        <v>0</v>
      </c>
    </row>
    <row r="100" spans="1:9" s="13" customFormat="1" ht="63">
      <c r="A100" s="22" t="s">
        <v>125</v>
      </c>
      <c r="B100" s="21" t="s">
        <v>327</v>
      </c>
      <c r="C100" s="32" t="s">
        <v>273</v>
      </c>
      <c r="D100" s="32" t="s">
        <v>269</v>
      </c>
      <c r="E100" s="32" t="s">
        <v>270</v>
      </c>
      <c r="F100" s="44">
        <v>25000</v>
      </c>
      <c r="G100" s="44">
        <v>0</v>
      </c>
      <c r="H100" s="44">
        <v>25000</v>
      </c>
      <c r="I100" s="44">
        <v>0</v>
      </c>
    </row>
    <row r="101" spans="1:9" s="13" customFormat="1" ht="110.25">
      <c r="A101" s="22" t="s">
        <v>52</v>
      </c>
      <c r="B101" s="39" t="s">
        <v>128</v>
      </c>
      <c r="C101" s="23"/>
      <c r="D101" s="23"/>
      <c r="E101" s="23"/>
      <c r="F101" s="56">
        <f>F102+F105</f>
        <v>881000</v>
      </c>
      <c r="G101" s="56">
        <f>G102+G105</f>
        <v>881000</v>
      </c>
      <c r="H101" s="56">
        <f>H102+H105</f>
        <v>881000</v>
      </c>
      <c r="I101" s="56">
        <f>I102+I105</f>
        <v>881000</v>
      </c>
    </row>
    <row r="102" spans="1:9" s="13" customFormat="1" ht="78.75">
      <c r="A102" s="22" t="s">
        <v>272</v>
      </c>
      <c r="B102" s="39" t="s">
        <v>128</v>
      </c>
      <c r="C102" s="39" t="s">
        <v>273</v>
      </c>
      <c r="D102" s="23"/>
      <c r="E102" s="23"/>
      <c r="F102" s="56">
        <f aca="true" t="shared" si="12" ref="F102:I103">F103</f>
        <v>777500</v>
      </c>
      <c r="G102" s="56">
        <f t="shared" si="12"/>
        <v>777500</v>
      </c>
      <c r="H102" s="56">
        <f t="shared" si="12"/>
        <v>777500</v>
      </c>
      <c r="I102" s="56">
        <f t="shared" si="12"/>
        <v>777500</v>
      </c>
    </row>
    <row r="103" spans="1:9" s="13" customFormat="1" ht="15.75">
      <c r="A103" s="38" t="s">
        <v>265</v>
      </c>
      <c r="B103" s="39" t="s">
        <v>128</v>
      </c>
      <c r="C103" s="39" t="s">
        <v>273</v>
      </c>
      <c r="D103" s="23" t="s">
        <v>266</v>
      </c>
      <c r="E103" s="23"/>
      <c r="F103" s="56">
        <f t="shared" si="12"/>
        <v>777500</v>
      </c>
      <c r="G103" s="56">
        <f t="shared" si="12"/>
        <v>777500</v>
      </c>
      <c r="H103" s="56">
        <f t="shared" si="12"/>
        <v>777500</v>
      </c>
      <c r="I103" s="56">
        <f t="shared" si="12"/>
        <v>777500</v>
      </c>
    </row>
    <row r="104" spans="1:9" s="13" customFormat="1" ht="15.75">
      <c r="A104" s="38" t="s">
        <v>1</v>
      </c>
      <c r="B104" s="39" t="s">
        <v>128</v>
      </c>
      <c r="C104" s="39" t="s">
        <v>273</v>
      </c>
      <c r="D104" s="23" t="s">
        <v>266</v>
      </c>
      <c r="E104" s="23" t="s">
        <v>270</v>
      </c>
      <c r="F104" s="56">
        <v>777500</v>
      </c>
      <c r="G104" s="56">
        <v>777500</v>
      </c>
      <c r="H104" s="56">
        <v>777500</v>
      </c>
      <c r="I104" s="56">
        <v>777500</v>
      </c>
    </row>
    <row r="105" spans="1:9" ht="31.5">
      <c r="A105" s="22" t="s">
        <v>261</v>
      </c>
      <c r="B105" s="39" t="s">
        <v>128</v>
      </c>
      <c r="C105" s="23" t="s">
        <v>262</v>
      </c>
      <c r="D105" s="23"/>
      <c r="E105" s="23"/>
      <c r="F105" s="56">
        <f aca="true" t="shared" si="13" ref="F105:I106">F106</f>
        <v>103500</v>
      </c>
      <c r="G105" s="56">
        <f t="shared" si="13"/>
        <v>103500</v>
      </c>
      <c r="H105" s="56">
        <f t="shared" si="13"/>
        <v>103500</v>
      </c>
      <c r="I105" s="56">
        <f t="shared" si="13"/>
        <v>103500</v>
      </c>
    </row>
    <row r="106" spans="1:9" ht="15.75">
      <c r="A106" s="38" t="s">
        <v>265</v>
      </c>
      <c r="B106" s="39" t="s">
        <v>128</v>
      </c>
      <c r="C106" s="23" t="s">
        <v>262</v>
      </c>
      <c r="D106" s="23" t="s">
        <v>266</v>
      </c>
      <c r="E106" s="23"/>
      <c r="F106" s="56">
        <f t="shared" si="13"/>
        <v>103500</v>
      </c>
      <c r="G106" s="56">
        <f t="shared" si="13"/>
        <v>103500</v>
      </c>
      <c r="H106" s="56">
        <f t="shared" si="13"/>
        <v>103500</v>
      </c>
      <c r="I106" s="56">
        <f t="shared" si="13"/>
        <v>103500</v>
      </c>
    </row>
    <row r="107" spans="1:9" ht="15.75">
      <c r="A107" s="38" t="s">
        <v>1</v>
      </c>
      <c r="B107" s="39" t="s">
        <v>128</v>
      </c>
      <c r="C107" s="23" t="s">
        <v>262</v>
      </c>
      <c r="D107" s="23" t="s">
        <v>266</v>
      </c>
      <c r="E107" s="23" t="s">
        <v>270</v>
      </c>
      <c r="F107" s="56">
        <v>103500</v>
      </c>
      <c r="G107" s="56">
        <v>103500</v>
      </c>
      <c r="H107" s="56">
        <v>103500</v>
      </c>
      <c r="I107" s="56">
        <v>103500</v>
      </c>
    </row>
    <row r="108" spans="1:9" ht="110.25">
      <c r="A108" s="38" t="s">
        <v>47</v>
      </c>
      <c r="B108" s="39" t="s">
        <v>129</v>
      </c>
      <c r="C108" s="39"/>
      <c r="D108" s="39"/>
      <c r="E108" s="39"/>
      <c r="F108" s="56">
        <f aca="true" t="shared" si="14" ref="F108:I110">F109</f>
        <v>8600</v>
      </c>
      <c r="G108" s="56">
        <f t="shared" si="14"/>
        <v>8600</v>
      </c>
      <c r="H108" s="56">
        <f t="shared" si="14"/>
        <v>8600</v>
      </c>
      <c r="I108" s="56">
        <f t="shared" si="14"/>
        <v>8600</v>
      </c>
    </row>
    <row r="109" spans="1:9" ht="78.75">
      <c r="A109" s="22" t="s">
        <v>272</v>
      </c>
      <c r="B109" s="39" t="s">
        <v>129</v>
      </c>
      <c r="C109" s="39" t="s">
        <v>273</v>
      </c>
      <c r="D109" s="23"/>
      <c r="E109" s="23"/>
      <c r="F109" s="56">
        <f t="shared" si="14"/>
        <v>8600</v>
      </c>
      <c r="G109" s="56">
        <f t="shared" si="14"/>
        <v>8600</v>
      </c>
      <c r="H109" s="56">
        <f t="shared" si="14"/>
        <v>8600</v>
      </c>
      <c r="I109" s="56">
        <f t="shared" si="14"/>
        <v>8600</v>
      </c>
    </row>
    <row r="110" spans="1:9" ht="15.75">
      <c r="A110" s="38" t="s">
        <v>265</v>
      </c>
      <c r="B110" s="39" t="s">
        <v>129</v>
      </c>
      <c r="C110" s="39" t="s">
        <v>273</v>
      </c>
      <c r="D110" s="23" t="s">
        <v>266</v>
      </c>
      <c r="E110" s="23"/>
      <c r="F110" s="56">
        <f t="shared" si="14"/>
        <v>8600</v>
      </c>
      <c r="G110" s="56">
        <f t="shared" si="14"/>
        <v>8600</v>
      </c>
      <c r="H110" s="56">
        <f t="shared" si="14"/>
        <v>8600</v>
      </c>
      <c r="I110" s="56">
        <f t="shared" si="14"/>
        <v>8600</v>
      </c>
    </row>
    <row r="111" spans="1:9" ht="15.75">
      <c r="A111" s="38" t="s">
        <v>1</v>
      </c>
      <c r="B111" s="39" t="s">
        <v>129</v>
      </c>
      <c r="C111" s="39" t="s">
        <v>273</v>
      </c>
      <c r="D111" s="23" t="s">
        <v>266</v>
      </c>
      <c r="E111" s="23" t="s">
        <v>270</v>
      </c>
      <c r="F111" s="56">
        <v>8600</v>
      </c>
      <c r="G111" s="56">
        <v>8600</v>
      </c>
      <c r="H111" s="56">
        <v>8600</v>
      </c>
      <c r="I111" s="56">
        <v>8600</v>
      </c>
    </row>
    <row r="112" spans="1:9" s="11" customFormat="1" ht="63">
      <c r="A112" s="19" t="s">
        <v>309</v>
      </c>
      <c r="B112" s="18" t="s">
        <v>132</v>
      </c>
      <c r="C112" s="18"/>
      <c r="D112" s="18"/>
      <c r="E112" s="18"/>
      <c r="F112" s="59">
        <f>F113</f>
        <v>8295800</v>
      </c>
      <c r="G112" s="59">
        <v>0</v>
      </c>
      <c r="H112" s="59">
        <f>H113</f>
        <v>8595800</v>
      </c>
      <c r="I112" s="59">
        <v>0</v>
      </c>
    </row>
    <row r="113" spans="1:9" ht="63">
      <c r="A113" s="38" t="s">
        <v>14</v>
      </c>
      <c r="B113" s="39" t="s">
        <v>133</v>
      </c>
      <c r="C113" s="39"/>
      <c r="D113" s="39"/>
      <c r="E113" s="39"/>
      <c r="F113" s="56">
        <f>F114+F117</f>
        <v>8295800</v>
      </c>
      <c r="G113" s="56">
        <v>0</v>
      </c>
      <c r="H113" s="56">
        <f>H114+H117</f>
        <v>8595800</v>
      </c>
      <c r="I113" s="56">
        <v>0</v>
      </c>
    </row>
    <row r="114" spans="1:9" ht="78.75">
      <c r="A114" s="22" t="s">
        <v>272</v>
      </c>
      <c r="B114" s="39" t="s">
        <v>133</v>
      </c>
      <c r="C114" s="39" t="s">
        <v>273</v>
      </c>
      <c r="D114" s="39"/>
      <c r="E114" s="39"/>
      <c r="F114" s="56">
        <f>F115</f>
        <v>8046100</v>
      </c>
      <c r="G114" s="56">
        <v>0</v>
      </c>
      <c r="H114" s="56">
        <f>H115</f>
        <v>8046100</v>
      </c>
      <c r="I114" s="56">
        <v>0</v>
      </c>
    </row>
    <row r="115" spans="1:9" ht="15.75">
      <c r="A115" s="38" t="s">
        <v>254</v>
      </c>
      <c r="B115" s="39" t="s">
        <v>133</v>
      </c>
      <c r="C115" s="39" t="s">
        <v>273</v>
      </c>
      <c r="D115" s="39" t="s">
        <v>255</v>
      </c>
      <c r="E115" s="39"/>
      <c r="F115" s="56">
        <f>F116</f>
        <v>8046100</v>
      </c>
      <c r="G115" s="56">
        <v>0</v>
      </c>
      <c r="H115" s="56">
        <f>H116</f>
        <v>8046100</v>
      </c>
      <c r="I115" s="56">
        <v>0</v>
      </c>
    </row>
    <row r="116" spans="1:9" ht="15.75">
      <c r="A116" s="38" t="s">
        <v>256</v>
      </c>
      <c r="B116" s="39" t="s">
        <v>133</v>
      </c>
      <c r="C116" s="39" t="s">
        <v>273</v>
      </c>
      <c r="D116" s="39" t="s">
        <v>255</v>
      </c>
      <c r="E116" s="39" t="s">
        <v>257</v>
      </c>
      <c r="F116" s="56">
        <v>8046100</v>
      </c>
      <c r="G116" s="56">
        <v>0</v>
      </c>
      <c r="H116" s="56">
        <v>8046100</v>
      </c>
      <c r="I116" s="56">
        <v>0</v>
      </c>
    </row>
    <row r="117" spans="1:9" ht="31.5">
      <c r="A117" s="22" t="s">
        <v>261</v>
      </c>
      <c r="B117" s="39" t="s">
        <v>133</v>
      </c>
      <c r="C117" s="23" t="s">
        <v>262</v>
      </c>
      <c r="D117" s="39"/>
      <c r="E117" s="39"/>
      <c r="F117" s="56">
        <f>F118</f>
        <v>249700</v>
      </c>
      <c r="G117" s="56">
        <v>0</v>
      </c>
      <c r="H117" s="56">
        <f>H118</f>
        <v>549700</v>
      </c>
      <c r="I117" s="56">
        <v>0</v>
      </c>
    </row>
    <row r="118" spans="1:9" ht="15.75">
      <c r="A118" s="22" t="s">
        <v>254</v>
      </c>
      <c r="B118" s="39" t="s">
        <v>133</v>
      </c>
      <c r="C118" s="23" t="s">
        <v>262</v>
      </c>
      <c r="D118" s="39" t="s">
        <v>255</v>
      </c>
      <c r="E118" s="39"/>
      <c r="F118" s="56">
        <f>F119</f>
        <v>249700</v>
      </c>
      <c r="G118" s="56">
        <v>0</v>
      </c>
      <c r="H118" s="56">
        <f>H119</f>
        <v>549700</v>
      </c>
      <c r="I118" s="56">
        <v>0</v>
      </c>
    </row>
    <row r="119" spans="1:9" ht="15.75">
      <c r="A119" s="38" t="s">
        <v>256</v>
      </c>
      <c r="B119" s="39" t="s">
        <v>133</v>
      </c>
      <c r="C119" s="23" t="s">
        <v>262</v>
      </c>
      <c r="D119" s="39" t="s">
        <v>255</v>
      </c>
      <c r="E119" s="39" t="s">
        <v>257</v>
      </c>
      <c r="F119" s="56">
        <v>249700</v>
      </c>
      <c r="G119" s="56">
        <v>0</v>
      </c>
      <c r="H119" s="56">
        <v>549700</v>
      </c>
      <c r="I119" s="56">
        <v>0</v>
      </c>
    </row>
    <row r="120" spans="1:9" s="11" customFormat="1" ht="63">
      <c r="A120" s="19" t="s">
        <v>324</v>
      </c>
      <c r="B120" s="18" t="s">
        <v>323</v>
      </c>
      <c r="C120" s="30"/>
      <c r="D120" s="30"/>
      <c r="E120" s="30"/>
      <c r="F120" s="59">
        <f aca="true" t="shared" si="15" ref="F120:H123">F121</f>
        <v>16421127</v>
      </c>
      <c r="G120" s="59">
        <v>0</v>
      </c>
      <c r="H120" s="59">
        <f t="shared" si="15"/>
        <v>16421129</v>
      </c>
      <c r="I120" s="59">
        <v>0</v>
      </c>
    </row>
    <row r="121" spans="1:9" s="11" customFormat="1" ht="63">
      <c r="A121" s="22" t="s">
        <v>14</v>
      </c>
      <c r="B121" s="23" t="s">
        <v>321</v>
      </c>
      <c r="C121" s="32"/>
      <c r="D121" s="31"/>
      <c r="E121" s="31"/>
      <c r="F121" s="56">
        <f t="shared" si="15"/>
        <v>16421127</v>
      </c>
      <c r="G121" s="56">
        <v>0</v>
      </c>
      <c r="H121" s="56">
        <f t="shared" si="15"/>
        <v>16421129</v>
      </c>
      <c r="I121" s="56">
        <v>0</v>
      </c>
    </row>
    <row r="122" spans="1:9" ht="47.25">
      <c r="A122" s="22" t="s">
        <v>252</v>
      </c>
      <c r="B122" s="23" t="s">
        <v>322</v>
      </c>
      <c r="C122" s="32" t="s">
        <v>253</v>
      </c>
      <c r="D122" s="31"/>
      <c r="E122" s="31"/>
      <c r="F122" s="56">
        <f t="shared" si="15"/>
        <v>16421127</v>
      </c>
      <c r="G122" s="56">
        <v>0</v>
      </c>
      <c r="H122" s="56">
        <f t="shared" si="15"/>
        <v>16421129</v>
      </c>
      <c r="I122" s="56">
        <v>0</v>
      </c>
    </row>
    <row r="123" spans="1:9" ht="19.5" customHeight="1">
      <c r="A123" s="22" t="s">
        <v>53</v>
      </c>
      <c r="B123" s="23" t="s">
        <v>321</v>
      </c>
      <c r="C123" s="32" t="s">
        <v>253</v>
      </c>
      <c r="D123" s="32" t="s">
        <v>269</v>
      </c>
      <c r="E123" s="31"/>
      <c r="F123" s="56">
        <f t="shared" si="15"/>
        <v>16421127</v>
      </c>
      <c r="G123" s="56">
        <v>0</v>
      </c>
      <c r="H123" s="56">
        <f t="shared" si="15"/>
        <v>16421129</v>
      </c>
      <c r="I123" s="56">
        <v>0</v>
      </c>
    </row>
    <row r="124" spans="1:9" ht="15.75">
      <c r="A124" s="22" t="s">
        <v>54</v>
      </c>
      <c r="B124" s="23" t="s">
        <v>321</v>
      </c>
      <c r="C124" s="32" t="s">
        <v>253</v>
      </c>
      <c r="D124" s="32" t="s">
        <v>269</v>
      </c>
      <c r="E124" s="32" t="s">
        <v>55</v>
      </c>
      <c r="F124" s="56">
        <f>16421127</f>
        <v>16421127</v>
      </c>
      <c r="G124" s="56">
        <v>0</v>
      </c>
      <c r="H124" s="56">
        <f>16421129</f>
        <v>16421129</v>
      </c>
      <c r="I124" s="56">
        <v>0</v>
      </c>
    </row>
    <row r="125" spans="1:9" ht="31.5">
      <c r="A125" s="17" t="s">
        <v>135</v>
      </c>
      <c r="B125" s="18" t="s">
        <v>134</v>
      </c>
      <c r="C125" s="18"/>
      <c r="D125" s="18"/>
      <c r="E125" s="18"/>
      <c r="F125" s="59">
        <f>F126+F156</f>
        <v>17118500</v>
      </c>
      <c r="G125" s="59">
        <f>G126+G156</f>
        <v>16587700</v>
      </c>
      <c r="H125" s="59">
        <f>H126+H156</f>
        <v>17839500</v>
      </c>
      <c r="I125" s="59">
        <f>I126+I156</f>
        <v>17292700</v>
      </c>
    </row>
    <row r="126" spans="1:9" ht="47.25">
      <c r="A126" s="19" t="s">
        <v>136</v>
      </c>
      <c r="B126" s="18" t="s">
        <v>137</v>
      </c>
      <c r="C126" s="18"/>
      <c r="D126" s="18"/>
      <c r="E126" s="18"/>
      <c r="F126" s="59">
        <f>F127+F131+F141+F145+F149</f>
        <v>13640600</v>
      </c>
      <c r="G126" s="59">
        <f>G127+G131+G141+G145+G149</f>
        <v>13169800</v>
      </c>
      <c r="H126" s="59">
        <f>H127+H131+H141+H145+H149</f>
        <v>14334500</v>
      </c>
      <c r="I126" s="59">
        <f>I127+I131+I141+I145+I149</f>
        <v>13862700</v>
      </c>
    </row>
    <row r="127" spans="1:9" ht="15.75">
      <c r="A127" s="38" t="s">
        <v>139</v>
      </c>
      <c r="B127" s="39" t="s">
        <v>138</v>
      </c>
      <c r="C127" s="39"/>
      <c r="D127" s="39"/>
      <c r="E127" s="39"/>
      <c r="F127" s="56">
        <f>F128</f>
        <v>159800</v>
      </c>
      <c r="G127" s="56">
        <v>0</v>
      </c>
      <c r="H127" s="56">
        <f>H128</f>
        <v>149800</v>
      </c>
      <c r="I127" s="56">
        <v>0</v>
      </c>
    </row>
    <row r="128" spans="1:9" ht="31.5">
      <c r="A128" s="38" t="s">
        <v>263</v>
      </c>
      <c r="B128" s="39" t="s">
        <v>138</v>
      </c>
      <c r="C128" s="39" t="s">
        <v>264</v>
      </c>
      <c r="D128" s="39"/>
      <c r="E128" s="39"/>
      <c r="F128" s="56">
        <f>F129</f>
        <v>159800</v>
      </c>
      <c r="G128" s="56">
        <v>0</v>
      </c>
      <c r="H128" s="56">
        <f>H129</f>
        <v>149800</v>
      </c>
      <c r="I128" s="56"/>
    </row>
    <row r="129" spans="1:9" ht="15.75">
      <c r="A129" s="38" t="s">
        <v>265</v>
      </c>
      <c r="B129" s="39" t="s">
        <v>138</v>
      </c>
      <c r="C129" s="39" t="s">
        <v>264</v>
      </c>
      <c r="D129" s="39" t="s">
        <v>266</v>
      </c>
      <c r="E129" s="39"/>
      <c r="F129" s="56">
        <f>F130</f>
        <v>159800</v>
      </c>
      <c r="G129" s="56">
        <v>0</v>
      </c>
      <c r="H129" s="56">
        <f>H130</f>
        <v>149800</v>
      </c>
      <c r="I129" s="56">
        <v>0</v>
      </c>
    </row>
    <row r="130" spans="1:9" ht="28.5" customHeight="1">
      <c r="A130" s="38" t="s">
        <v>9</v>
      </c>
      <c r="B130" s="39" t="s">
        <v>138</v>
      </c>
      <c r="C130" s="39" t="s">
        <v>264</v>
      </c>
      <c r="D130" s="39" t="s">
        <v>266</v>
      </c>
      <c r="E130" s="39" t="s">
        <v>269</v>
      </c>
      <c r="F130" s="56">
        <f>6000+6000+147800</f>
        <v>159800</v>
      </c>
      <c r="G130" s="56">
        <v>0</v>
      </c>
      <c r="H130" s="56">
        <f>6000+6000+137800</f>
        <v>149800</v>
      </c>
      <c r="I130" s="56">
        <v>0</v>
      </c>
    </row>
    <row r="131" spans="1:9" ht="31.5">
      <c r="A131" s="38" t="s">
        <v>141</v>
      </c>
      <c r="B131" s="39" t="s">
        <v>140</v>
      </c>
      <c r="C131" s="39"/>
      <c r="D131" s="39"/>
      <c r="E131" s="39"/>
      <c r="F131" s="56">
        <f>F132+F138+F135</f>
        <v>309000</v>
      </c>
      <c r="G131" s="56">
        <v>0</v>
      </c>
      <c r="H131" s="56">
        <f>H132+H138+H135</f>
        <v>320000</v>
      </c>
      <c r="I131" s="56">
        <v>0</v>
      </c>
    </row>
    <row r="132" spans="1:9" ht="31.5">
      <c r="A132" s="22" t="s">
        <v>261</v>
      </c>
      <c r="B132" s="39" t="s">
        <v>140</v>
      </c>
      <c r="C132" s="39" t="s">
        <v>262</v>
      </c>
      <c r="D132" s="39"/>
      <c r="E132" s="39"/>
      <c r="F132" s="56">
        <f>F133</f>
        <v>19000</v>
      </c>
      <c r="G132" s="56">
        <v>0</v>
      </c>
      <c r="H132" s="56">
        <f>H133</f>
        <v>30000</v>
      </c>
      <c r="I132" s="56">
        <v>0</v>
      </c>
    </row>
    <row r="133" spans="1:9" ht="15.75">
      <c r="A133" s="38" t="s">
        <v>53</v>
      </c>
      <c r="B133" s="39" t="s">
        <v>140</v>
      </c>
      <c r="C133" s="39" t="s">
        <v>262</v>
      </c>
      <c r="D133" s="39" t="s">
        <v>269</v>
      </c>
      <c r="E133" s="39"/>
      <c r="F133" s="56">
        <f>F134</f>
        <v>19000</v>
      </c>
      <c r="G133" s="56">
        <v>0</v>
      </c>
      <c r="H133" s="56">
        <f>H134</f>
        <v>30000</v>
      </c>
      <c r="I133" s="56">
        <v>0</v>
      </c>
    </row>
    <row r="134" spans="1:9" ht="15.75">
      <c r="A134" s="38" t="s">
        <v>54</v>
      </c>
      <c r="B134" s="39" t="s">
        <v>140</v>
      </c>
      <c r="C134" s="39" t="s">
        <v>262</v>
      </c>
      <c r="D134" s="39" t="s">
        <v>269</v>
      </c>
      <c r="E134" s="39" t="s">
        <v>55</v>
      </c>
      <c r="F134" s="56">
        <v>19000</v>
      </c>
      <c r="G134" s="56">
        <v>0</v>
      </c>
      <c r="H134" s="56">
        <v>30000</v>
      </c>
      <c r="I134" s="56">
        <v>0</v>
      </c>
    </row>
    <row r="135" spans="1:9" ht="31.5">
      <c r="A135" s="22" t="s">
        <v>261</v>
      </c>
      <c r="B135" s="39" t="s">
        <v>140</v>
      </c>
      <c r="C135" s="39" t="s">
        <v>262</v>
      </c>
      <c r="D135" s="39"/>
      <c r="E135" s="39"/>
      <c r="F135" s="56">
        <f>F136</f>
        <v>90000</v>
      </c>
      <c r="G135" s="56">
        <v>0</v>
      </c>
      <c r="H135" s="56">
        <f>H136</f>
        <v>90000</v>
      </c>
      <c r="I135" s="56">
        <v>0</v>
      </c>
    </row>
    <row r="136" spans="1:9" ht="15.75">
      <c r="A136" s="38" t="s">
        <v>142</v>
      </c>
      <c r="B136" s="39" t="s">
        <v>140</v>
      </c>
      <c r="C136" s="39" t="s">
        <v>262</v>
      </c>
      <c r="D136" s="39" t="s">
        <v>257</v>
      </c>
      <c r="E136" s="39"/>
      <c r="F136" s="56">
        <f>F137</f>
        <v>90000</v>
      </c>
      <c r="G136" s="56">
        <v>0</v>
      </c>
      <c r="H136" s="56">
        <f>H137</f>
        <v>90000</v>
      </c>
      <c r="I136" s="56">
        <v>0</v>
      </c>
    </row>
    <row r="137" spans="1:9" ht="15.75">
      <c r="A137" s="38" t="s">
        <v>260</v>
      </c>
      <c r="B137" s="39" t="s">
        <v>140</v>
      </c>
      <c r="C137" s="39" t="s">
        <v>262</v>
      </c>
      <c r="D137" s="39" t="s">
        <v>257</v>
      </c>
      <c r="E137" s="39" t="s">
        <v>257</v>
      </c>
      <c r="F137" s="56">
        <v>90000</v>
      </c>
      <c r="G137" s="56">
        <v>0</v>
      </c>
      <c r="H137" s="56">
        <v>90000</v>
      </c>
      <c r="I137" s="56">
        <v>0</v>
      </c>
    </row>
    <row r="138" spans="1:9" ht="47.25">
      <c r="A138" s="38" t="s">
        <v>252</v>
      </c>
      <c r="B138" s="39" t="s">
        <v>140</v>
      </c>
      <c r="C138" s="39" t="s">
        <v>253</v>
      </c>
      <c r="D138" s="39"/>
      <c r="E138" s="39"/>
      <c r="F138" s="56">
        <f>F139</f>
        <v>200000</v>
      </c>
      <c r="G138" s="56">
        <v>0</v>
      </c>
      <c r="H138" s="56">
        <f>H139</f>
        <v>200000</v>
      </c>
      <c r="I138" s="56">
        <v>0</v>
      </c>
    </row>
    <row r="139" spans="1:9" ht="15.75">
      <c r="A139" s="38" t="s">
        <v>59</v>
      </c>
      <c r="B139" s="39" t="s">
        <v>140</v>
      </c>
      <c r="C139" s="39" t="s">
        <v>253</v>
      </c>
      <c r="D139" s="39" t="s">
        <v>278</v>
      </c>
      <c r="E139" s="39"/>
      <c r="F139" s="56">
        <f>F140</f>
        <v>200000</v>
      </c>
      <c r="G139" s="56">
        <v>0</v>
      </c>
      <c r="H139" s="56">
        <f>H140</f>
        <v>200000</v>
      </c>
      <c r="I139" s="56">
        <v>0</v>
      </c>
    </row>
    <row r="140" spans="1:9" ht="31.5">
      <c r="A140" s="38" t="s">
        <v>60</v>
      </c>
      <c r="B140" s="39" t="s">
        <v>140</v>
      </c>
      <c r="C140" s="39" t="s">
        <v>253</v>
      </c>
      <c r="D140" s="39" t="s">
        <v>278</v>
      </c>
      <c r="E140" s="39" t="s">
        <v>278</v>
      </c>
      <c r="F140" s="56">
        <v>200000</v>
      </c>
      <c r="G140" s="56">
        <v>0</v>
      </c>
      <c r="H140" s="56">
        <v>200000</v>
      </c>
      <c r="I140" s="56">
        <v>0</v>
      </c>
    </row>
    <row r="141" spans="1:9" ht="47.25">
      <c r="A141" s="38" t="s">
        <v>168</v>
      </c>
      <c r="B141" s="39" t="s">
        <v>143</v>
      </c>
      <c r="C141" s="39"/>
      <c r="D141" s="39"/>
      <c r="E141" s="39"/>
      <c r="F141" s="56">
        <f>F142</f>
        <v>2000</v>
      </c>
      <c r="G141" s="56">
        <v>0</v>
      </c>
      <c r="H141" s="56">
        <f>H142</f>
        <v>2000</v>
      </c>
      <c r="I141" s="56">
        <v>0</v>
      </c>
    </row>
    <row r="142" spans="1:9" ht="31.5">
      <c r="A142" s="22" t="s">
        <v>261</v>
      </c>
      <c r="B142" s="39" t="s">
        <v>143</v>
      </c>
      <c r="C142" s="39" t="s">
        <v>262</v>
      </c>
      <c r="D142" s="39"/>
      <c r="E142" s="39"/>
      <c r="F142" s="56">
        <f>F143</f>
        <v>2000</v>
      </c>
      <c r="G142" s="56">
        <v>0</v>
      </c>
      <c r="H142" s="56">
        <f>H143</f>
        <v>2000</v>
      </c>
      <c r="I142" s="56">
        <v>0</v>
      </c>
    </row>
    <row r="143" spans="1:9" ht="15.75">
      <c r="A143" s="38" t="s">
        <v>53</v>
      </c>
      <c r="B143" s="39" t="s">
        <v>143</v>
      </c>
      <c r="C143" s="39" t="s">
        <v>262</v>
      </c>
      <c r="D143" s="39" t="s">
        <v>269</v>
      </c>
      <c r="E143" s="39"/>
      <c r="F143" s="56">
        <f>F144</f>
        <v>2000</v>
      </c>
      <c r="G143" s="56">
        <v>0</v>
      </c>
      <c r="H143" s="56">
        <f>H144</f>
        <v>2000</v>
      </c>
      <c r="I143" s="56">
        <v>0</v>
      </c>
    </row>
    <row r="144" spans="1:9" ht="15.75">
      <c r="A144" s="38" t="s">
        <v>54</v>
      </c>
      <c r="B144" s="39" t="s">
        <v>143</v>
      </c>
      <c r="C144" s="39" t="s">
        <v>262</v>
      </c>
      <c r="D144" s="39" t="s">
        <v>269</v>
      </c>
      <c r="E144" s="39" t="s">
        <v>55</v>
      </c>
      <c r="F144" s="56">
        <v>2000</v>
      </c>
      <c r="G144" s="56">
        <v>0</v>
      </c>
      <c r="H144" s="56">
        <v>2000</v>
      </c>
      <c r="I144" s="56">
        <v>0</v>
      </c>
    </row>
    <row r="145" spans="1:9" ht="94.5">
      <c r="A145" s="38" t="s">
        <v>45</v>
      </c>
      <c r="B145" s="39" t="s">
        <v>145</v>
      </c>
      <c r="C145" s="39"/>
      <c r="D145" s="39"/>
      <c r="E145" s="39"/>
      <c r="F145" s="56">
        <f aca="true" t="shared" si="16" ref="F145:I147">F146</f>
        <v>78400</v>
      </c>
      <c r="G145" s="56">
        <f t="shared" si="16"/>
        <v>78400</v>
      </c>
      <c r="H145" s="56">
        <f t="shared" si="16"/>
        <v>78400</v>
      </c>
      <c r="I145" s="56">
        <f t="shared" si="16"/>
        <v>78400</v>
      </c>
    </row>
    <row r="146" spans="1:9" ht="47.25">
      <c r="A146" s="38" t="s">
        <v>252</v>
      </c>
      <c r="B146" s="39" t="s">
        <v>145</v>
      </c>
      <c r="C146" s="39" t="s">
        <v>253</v>
      </c>
      <c r="D146" s="39"/>
      <c r="E146" s="39"/>
      <c r="F146" s="56">
        <f t="shared" si="16"/>
        <v>78400</v>
      </c>
      <c r="G146" s="56">
        <f t="shared" si="16"/>
        <v>78400</v>
      </c>
      <c r="H146" s="56">
        <f t="shared" si="16"/>
        <v>78400</v>
      </c>
      <c r="I146" s="56">
        <f t="shared" si="16"/>
        <v>78400</v>
      </c>
    </row>
    <row r="147" spans="1:9" ht="15.75">
      <c r="A147" s="38" t="s">
        <v>265</v>
      </c>
      <c r="B147" s="39" t="s">
        <v>145</v>
      </c>
      <c r="C147" s="39" t="s">
        <v>253</v>
      </c>
      <c r="D147" s="39" t="s">
        <v>266</v>
      </c>
      <c r="E147" s="39"/>
      <c r="F147" s="56">
        <f t="shared" si="16"/>
        <v>78400</v>
      </c>
      <c r="G147" s="56">
        <f t="shared" si="16"/>
        <v>78400</v>
      </c>
      <c r="H147" s="56">
        <f t="shared" si="16"/>
        <v>78400</v>
      </c>
      <c r="I147" s="56">
        <f t="shared" si="16"/>
        <v>78400</v>
      </c>
    </row>
    <row r="148" spans="1:9" ht="15.75">
      <c r="A148" s="38" t="s">
        <v>267</v>
      </c>
      <c r="B148" s="39" t="s">
        <v>145</v>
      </c>
      <c r="C148" s="39" t="s">
        <v>253</v>
      </c>
      <c r="D148" s="39" t="s">
        <v>266</v>
      </c>
      <c r="E148" s="39" t="s">
        <v>259</v>
      </c>
      <c r="F148" s="56">
        <v>78400</v>
      </c>
      <c r="G148" s="56">
        <v>78400</v>
      </c>
      <c r="H148" s="56">
        <v>78400</v>
      </c>
      <c r="I148" s="56">
        <v>78400</v>
      </c>
    </row>
    <row r="149" spans="1:9" ht="78.75">
      <c r="A149" s="38" t="s">
        <v>46</v>
      </c>
      <c r="B149" s="39" t="s">
        <v>146</v>
      </c>
      <c r="C149" s="39"/>
      <c r="D149" s="39"/>
      <c r="E149" s="39"/>
      <c r="F149" s="56">
        <f>F153+F150</f>
        <v>13091400</v>
      </c>
      <c r="G149" s="56">
        <f>G153+G150</f>
        <v>13091400</v>
      </c>
      <c r="H149" s="56">
        <f>H153+H150</f>
        <v>13784300</v>
      </c>
      <c r="I149" s="56">
        <f>I153+I150</f>
        <v>13784300</v>
      </c>
    </row>
    <row r="150" spans="1:9" ht="31.5">
      <c r="A150" s="22" t="s">
        <v>263</v>
      </c>
      <c r="B150" s="23" t="s">
        <v>146</v>
      </c>
      <c r="C150" s="23" t="s">
        <v>264</v>
      </c>
      <c r="D150" s="39"/>
      <c r="E150" s="39"/>
      <c r="F150" s="56">
        <f aca="true" t="shared" si="17" ref="F150:I151">F151</f>
        <v>298300</v>
      </c>
      <c r="G150" s="56">
        <f t="shared" si="17"/>
        <v>298300</v>
      </c>
      <c r="H150" s="56">
        <f t="shared" si="17"/>
        <v>298300</v>
      </c>
      <c r="I150" s="56">
        <f t="shared" si="17"/>
        <v>298300</v>
      </c>
    </row>
    <row r="151" spans="1:9" s="11" customFormat="1" ht="15.75">
      <c r="A151" s="22" t="s">
        <v>265</v>
      </c>
      <c r="B151" s="23" t="s">
        <v>146</v>
      </c>
      <c r="C151" s="23" t="s">
        <v>264</v>
      </c>
      <c r="D151" s="23" t="s">
        <v>266</v>
      </c>
      <c r="E151" s="39"/>
      <c r="F151" s="56">
        <f t="shared" si="17"/>
        <v>298300</v>
      </c>
      <c r="G151" s="56">
        <f t="shared" si="17"/>
        <v>298300</v>
      </c>
      <c r="H151" s="56">
        <f t="shared" si="17"/>
        <v>298300</v>
      </c>
      <c r="I151" s="56">
        <f t="shared" si="17"/>
        <v>298300</v>
      </c>
    </row>
    <row r="152" spans="1:9" ht="15.75">
      <c r="A152" s="22" t="s">
        <v>267</v>
      </c>
      <c r="B152" s="23" t="s">
        <v>146</v>
      </c>
      <c r="C152" s="23" t="s">
        <v>264</v>
      </c>
      <c r="D152" s="23" t="s">
        <v>266</v>
      </c>
      <c r="E152" s="23" t="s">
        <v>259</v>
      </c>
      <c r="F152" s="56">
        <v>298300</v>
      </c>
      <c r="G152" s="56">
        <v>298300</v>
      </c>
      <c r="H152" s="56">
        <v>298300</v>
      </c>
      <c r="I152" s="56">
        <v>298300</v>
      </c>
    </row>
    <row r="153" spans="1:9" ht="47.25">
      <c r="A153" s="38" t="s">
        <v>252</v>
      </c>
      <c r="B153" s="39" t="s">
        <v>146</v>
      </c>
      <c r="C153" s="39" t="s">
        <v>253</v>
      </c>
      <c r="D153" s="39"/>
      <c r="E153" s="39"/>
      <c r="F153" s="56">
        <f aca="true" t="shared" si="18" ref="F153:I154">F154</f>
        <v>12793100</v>
      </c>
      <c r="G153" s="56">
        <f t="shared" si="18"/>
        <v>12793100</v>
      </c>
      <c r="H153" s="56">
        <f t="shared" si="18"/>
        <v>13486000</v>
      </c>
      <c r="I153" s="56">
        <f t="shared" si="18"/>
        <v>13486000</v>
      </c>
    </row>
    <row r="154" spans="1:9" ht="15.75">
      <c r="A154" s="38" t="s">
        <v>265</v>
      </c>
      <c r="B154" s="39" t="s">
        <v>146</v>
      </c>
      <c r="C154" s="39" t="s">
        <v>253</v>
      </c>
      <c r="D154" s="39" t="s">
        <v>266</v>
      </c>
      <c r="E154" s="39"/>
      <c r="F154" s="56">
        <f t="shared" si="18"/>
        <v>12793100</v>
      </c>
      <c r="G154" s="56">
        <f t="shared" si="18"/>
        <v>12793100</v>
      </c>
      <c r="H154" s="56">
        <f t="shared" si="18"/>
        <v>13486000</v>
      </c>
      <c r="I154" s="56">
        <f t="shared" si="18"/>
        <v>13486000</v>
      </c>
    </row>
    <row r="155" spans="1:9" ht="15.75">
      <c r="A155" s="38" t="s">
        <v>267</v>
      </c>
      <c r="B155" s="39" t="s">
        <v>146</v>
      </c>
      <c r="C155" s="39" t="s">
        <v>253</v>
      </c>
      <c r="D155" s="39" t="s">
        <v>266</v>
      </c>
      <c r="E155" s="39" t="s">
        <v>259</v>
      </c>
      <c r="F155" s="56">
        <v>12793100</v>
      </c>
      <c r="G155" s="56">
        <v>12793100</v>
      </c>
      <c r="H155" s="56">
        <v>13486000</v>
      </c>
      <c r="I155" s="56">
        <v>13486000</v>
      </c>
    </row>
    <row r="156" spans="1:9" ht="47.25">
      <c r="A156" s="19" t="s">
        <v>147</v>
      </c>
      <c r="B156" s="18" t="s">
        <v>148</v>
      </c>
      <c r="C156" s="18"/>
      <c r="D156" s="18"/>
      <c r="E156" s="18"/>
      <c r="F156" s="59">
        <f>F157+F161+F165+F169+F173+F180</f>
        <v>3477900</v>
      </c>
      <c r="G156" s="59">
        <f>G157+G161+G165+G169+G173+G180</f>
        <v>3417900</v>
      </c>
      <c r="H156" s="59">
        <f>H157+H161+H165+H169+H173+H180</f>
        <v>3505000</v>
      </c>
      <c r="I156" s="59">
        <f>I157+I161+I165+I169+I173+I180</f>
        <v>3430000</v>
      </c>
    </row>
    <row r="157" spans="1:9" ht="31.5">
      <c r="A157" s="38" t="s">
        <v>141</v>
      </c>
      <c r="B157" s="39" t="s">
        <v>149</v>
      </c>
      <c r="C157" s="39"/>
      <c r="D157" s="39"/>
      <c r="E157" s="39"/>
      <c r="F157" s="56">
        <f>F158</f>
        <v>30000</v>
      </c>
      <c r="G157" s="56">
        <v>0</v>
      </c>
      <c r="H157" s="56">
        <f>H158</f>
        <v>45000</v>
      </c>
      <c r="I157" s="56">
        <v>0</v>
      </c>
    </row>
    <row r="158" spans="1:9" ht="47.25">
      <c r="A158" s="22" t="s">
        <v>252</v>
      </c>
      <c r="B158" s="39" t="s">
        <v>149</v>
      </c>
      <c r="C158" s="39" t="s">
        <v>253</v>
      </c>
      <c r="D158" s="39"/>
      <c r="E158" s="39"/>
      <c r="F158" s="56">
        <f>F159</f>
        <v>30000</v>
      </c>
      <c r="G158" s="56">
        <v>0</v>
      </c>
      <c r="H158" s="56">
        <f>H159</f>
        <v>45000</v>
      </c>
      <c r="I158" s="56">
        <v>0</v>
      </c>
    </row>
    <row r="159" spans="1:9" ht="15.75">
      <c r="A159" s="22" t="s">
        <v>254</v>
      </c>
      <c r="B159" s="39" t="s">
        <v>149</v>
      </c>
      <c r="C159" s="39" t="s">
        <v>253</v>
      </c>
      <c r="D159" s="23" t="s">
        <v>255</v>
      </c>
      <c r="E159" s="39"/>
      <c r="F159" s="56">
        <f>F160</f>
        <v>30000</v>
      </c>
      <c r="G159" s="56">
        <v>0</v>
      </c>
      <c r="H159" s="56">
        <f>H160</f>
        <v>45000</v>
      </c>
      <c r="I159" s="56">
        <v>0</v>
      </c>
    </row>
    <row r="160" spans="1:9" ht="15.75">
      <c r="A160" s="22" t="s">
        <v>268</v>
      </c>
      <c r="B160" s="39" t="s">
        <v>149</v>
      </c>
      <c r="C160" s="39" t="s">
        <v>253</v>
      </c>
      <c r="D160" s="23" t="s">
        <v>255</v>
      </c>
      <c r="E160" s="23" t="s">
        <v>255</v>
      </c>
      <c r="F160" s="56">
        <v>30000</v>
      </c>
      <c r="G160" s="56">
        <v>0</v>
      </c>
      <c r="H160" s="56">
        <v>45000</v>
      </c>
      <c r="I160" s="56">
        <v>0</v>
      </c>
    </row>
    <row r="161" spans="1:9" ht="47.25">
      <c r="A161" s="38" t="s">
        <v>168</v>
      </c>
      <c r="B161" s="39" t="s">
        <v>150</v>
      </c>
      <c r="C161" s="39"/>
      <c r="D161" s="39"/>
      <c r="E161" s="39"/>
      <c r="F161" s="56">
        <f>F162</f>
        <v>30000</v>
      </c>
      <c r="G161" s="56">
        <v>0</v>
      </c>
      <c r="H161" s="56">
        <f>H162</f>
        <v>30000</v>
      </c>
      <c r="I161" s="56">
        <v>0</v>
      </c>
    </row>
    <row r="162" spans="1:9" ht="47.25">
      <c r="A162" s="22" t="s">
        <v>252</v>
      </c>
      <c r="B162" s="39" t="s">
        <v>150</v>
      </c>
      <c r="C162" s="39" t="s">
        <v>253</v>
      </c>
      <c r="D162" s="39"/>
      <c r="E162" s="39"/>
      <c r="F162" s="56">
        <f>F163</f>
        <v>30000</v>
      </c>
      <c r="G162" s="56">
        <v>0</v>
      </c>
      <c r="H162" s="56">
        <f>H163</f>
        <v>30000</v>
      </c>
      <c r="I162" s="56">
        <v>0</v>
      </c>
    </row>
    <row r="163" spans="1:9" ht="15.75">
      <c r="A163" s="22" t="s">
        <v>254</v>
      </c>
      <c r="B163" s="39" t="s">
        <v>150</v>
      </c>
      <c r="C163" s="39" t="s">
        <v>253</v>
      </c>
      <c r="D163" s="23" t="s">
        <v>255</v>
      </c>
      <c r="E163" s="39"/>
      <c r="F163" s="56">
        <f>F164</f>
        <v>30000</v>
      </c>
      <c r="G163" s="56">
        <v>0</v>
      </c>
      <c r="H163" s="56">
        <f>H164</f>
        <v>30000</v>
      </c>
      <c r="I163" s="56">
        <v>0</v>
      </c>
    </row>
    <row r="164" spans="1:9" ht="15.75">
      <c r="A164" s="22" t="s">
        <v>268</v>
      </c>
      <c r="B164" s="39" t="s">
        <v>150</v>
      </c>
      <c r="C164" s="39" t="s">
        <v>253</v>
      </c>
      <c r="D164" s="23" t="s">
        <v>255</v>
      </c>
      <c r="E164" s="23" t="s">
        <v>255</v>
      </c>
      <c r="F164" s="56">
        <v>30000</v>
      </c>
      <c r="G164" s="56">
        <v>0</v>
      </c>
      <c r="H164" s="56">
        <v>30000</v>
      </c>
      <c r="I164" s="56">
        <v>0</v>
      </c>
    </row>
    <row r="165" spans="1:9" ht="78.75">
      <c r="A165" s="38" t="s">
        <v>48</v>
      </c>
      <c r="B165" s="39" t="s">
        <v>151</v>
      </c>
      <c r="C165" s="39"/>
      <c r="D165" s="39"/>
      <c r="E165" s="39"/>
      <c r="F165" s="56">
        <f aca="true" t="shared" si="19" ref="F165:I167">F166</f>
        <v>219300</v>
      </c>
      <c r="G165" s="56">
        <f t="shared" si="19"/>
        <v>219300</v>
      </c>
      <c r="H165" s="56">
        <f t="shared" si="19"/>
        <v>231400</v>
      </c>
      <c r="I165" s="56">
        <f t="shared" si="19"/>
        <v>231400</v>
      </c>
    </row>
    <row r="166" spans="1:9" ht="31.5">
      <c r="A166" s="38" t="s">
        <v>263</v>
      </c>
      <c r="B166" s="39" t="s">
        <v>151</v>
      </c>
      <c r="C166" s="39" t="s">
        <v>264</v>
      </c>
      <c r="D166" s="39"/>
      <c r="E166" s="39"/>
      <c r="F166" s="56">
        <f t="shared" si="19"/>
        <v>219300</v>
      </c>
      <c r="G166" s="56">
        <f t="shared" si="19"/>
        <v>219300</v>
      </c>
      <c r="H166" s="56">
        <f t="shared" si="19"/>
        <v>231400</v>
      </c>
      <c r="I166" s="56">
        <f t="shared" si="19"/>
        <v>231400</v>
      </c>
    </row>
    <row r="167" spans="1:9" ht="15.75">
      <c r="A167" s="38" t="s">
        <v>265</v>
      </c>
      <c r="B167" s="39" t="s">
        <v>151</v>
      </c>
      <c r="C167" s="39" t="s">
        <v>264</v>
      </c>
      <c r="D167" s="39" t="s">
        <v>266</v>
      </c>
      <c r="E167" s="39"/>
      <c r="F167" s="56">
        <f t="shared" si="19"/>
        <v>219300</v>
      </c>
      <c r="G167" s="56">
        <f t="shared" si="19"/>
        <v>219300</v>
      </c>
      <c r="H167" s="56">
        <f t="shared" si="19"/>
        <v>231400</v>
      </c>
      <c r="I167" s="56">
        <f t="shared" si="19"/>
        <v>231400</v>
      </c>
    </row>
    <row r="168" spans="1:9" ht="15.75">
      <c r="A168" s="38" t="s">
        <v>267</v>
      </c>
      <c r="B168" s="39" t="s">
        <v>151</v>
      </c>
      <c r="C168" s="39" t="s">
        <v>264</v>
      </c>
      <c r="D168" s="39" t="s">
        <v>266</v>
      </c>
      <c r="E168" s="39" t="s">
        <v>259</v>
      </c>
      <c r="F168" s="56">
        <v>219300</v>
      </c>
      <c r="G168" s="56">
        <v>219300</v>
      </c>
      <c r="H168" s="56">
        <v>231400</v>
      </c>
      <c r="I168" s="56">
        <v>231400</v>
      </c>
    </row>
    <row r="169" spans="1:9" ht="94.5">
      <c r="A169" s="38" t="s">
        <v>49</v>
      </c>
      <c r="B169" s="39" t="s">
        <v>152</v>
      </c>
      <c r="C169" s="39"/>
      <c r="D169" s="39"/>
      <c r="E169" s="39"/>
      <c r="F169" s="56">
        <f aca="true" t="shared" si="20" ref="F169:I171">F170</f>
        <v>4400</v>
      </c>
      <c r="G169" s="56">
        <f t="shared" si="20"/>
        <v>4400</v>
      </c>
      <c r="H169" s="56">
        <f t="shared" si="20"/>
        <v>4400</v>
      </c>
      <c r="I169" s="56">
        <f t="shared" si="20"/>
        <v>4400</v>
      </c>
    </row>
    <row r="170" spans="1:9" ht="31.5">
      <c r="A170" s="22" t="s">
        <v>261</v>
      </c>
      <c r="B170" s="39" t="s">
        <v>152</v>
      </c>
      <c r="C170" s="39" t="s">
        <v>262</v>
      </c>
      <c r="D170" s="39"/>
      <c r="E170" s="39"/>
      <c r="F170" s="56">
        <f t="shared" si="20"/>
        <v>4400</v>
      </c>
      <c r="G170" s="56">
        <f t="shared" si="20"/>
        <v>4400</v>
      </c>
      <c r="H170" s="56">
        <f t="shared" si="20"/>
        <v>4400</v>
      </c>
      <c r="I170" s="56">
        <f t="shared" si="20"/>
        <v>4400</v>
      </c>
    </row>
    <row r="171" spans="1:9" ht="15.75">
      <c r="A171" s="38" t="s">
        <v>265</v>
      </c>
      <c r="B171" s="39" t="s">
        <v>152</v>
      </c>
      <c r="C171" s="39" t="s">
        <v>262</v>
      </c>
      <c r="D171" s="39" t="s">
        <v>266</v>
      </c>
      <c r="E171" s="39"/>
      <c r="F171" s="56">
        <f t="shared" si="20"/>
        <v>4400</v>
      </c>
      <c r="G171" s="56">
        <f t="shared" si="20"/>
        <v>4400</v>
      </c>
      <c r="H171" s="56">
        <f t="shared" si="20"/>
        <v>4400</v>
      </c>
      <c r="I171" s="56">
        <f t="shared" si="20"/>
        <v>4400</v>
      </c>
    </row>
    <row r="172" spans="1:9" ht="22.5" customHeight="1">
      <c r="A172" s="38" t="s">
        <v>267</v>
      </c>
      <c r="B172" s="39" t="s">
        <v>152</v>
      </c>
      <c r="C172" s="39" t="s">
        <v>262</v>
      </c>
      <c r="D172" s="39" t="s">
        <v>266</v>
      </c>
      <c r="E172" s="39" t="s">
        <v>259</v>
      </c>
      <c r="F172" s="56">
        <v>4400</v>
      </c>
      <c r="G172" s="56">
        <v>4400</v>
      </c>
      <c r="H172" s="56">
        <v>4400</v>
      </c>
      <c r="I172" s="56">
        <v>4400</v>
      </c>
    </row>
    <row r="173" spans="1:9" ht="63">
      <c r="A173" s="38" t="s">
        <v>50</v>
      </c>
      <c r="B173" s="39" t="s">
        <v>153</v>
      </c>
      <c r="C173" s="39"/>
      <c r="D173" s="39"/>
      <c r="E173" s="39"/>
      <c r="F173" s="56">
        <f>F174+F177</f>
        <v>3160400</v>
      </c>
      <c r="G173" s="56">
        <f>G174+G177</f>
        <v>3160400</v>
      </c>
      <c r="H173" s="56">
        <f>H174+H177</f>
        <v>3160400</v>
      </c>
      <c r="I173" s="56">
        <f>I174+I177</f>
        <v>3160400</v>
      </c>
    </row>
    <row r="174" spans="1:9" ht="31.5">
      <c r="A174" s="22" t="s">
        <v>261</v>
      </c>
      <c r="B174" s="39" t="s">
        <v>153</v>
      </c>
      <c r="C174" s="39" t="s">
        <v>262</v>
      </c>
      <c r="D174" s="39"/>
      <c r="E174" s="39"/>
      <c r="F174" s="56">
        <f aca="true" t="shared" si="21" ref="F174:I175">F175</f>
        <v>474800</v>
      </c>
      <c r="G174" s="56">
        <f t="shared" si="21"/>
        <v>474800</v>
      </c>
      <c r="H174" s="56">
        <f t="shared" si="21"/>
        <v>474800</v>
      </c>
      <c r="I174" s="56">
        <f t="shared" si="21"/>
        <v>474800</v>
      </c>
    </row>
    <row r="175" spans="1:9" ht="15.75">
      <c r="A175" s="38" t="s">
        <v>265</v>
      </c>
      <c r="B175" s="39" t="s">
        <v>153</v>
      </c>
      <c r="C175" s="39" t="s">
        <v>262</v>
      </c>
      <c r="D175" s="39" t="s">
        <v>266</v>
      </c>
      <c r="E175" s="39"/>
      <c r="F175" s="56">
        <f t="shared" si="21"/>
        <v>474800</v>
      </c>
      <c r="G175" s="56">
        <f t="shared" si="21"/>
        <v>474800</v>
      </c>
      <c r="H175" s="56">
        <f t="shared" si="21"/>
        <v>474800</v>
      </c>
      <c r="I175" s="56">
        <f t="shared" si="21"/>
        <v>474800</v>
      </c>
    </row>
    <row r="176" spans="1:9" ht="15.75">
      <c r="A176" s="38" t="s">
        <v>1</v>
      </c>
      <c r="B176" s="39" t="s">
        <v>153</v>
      </c>
      <c r="C176" s="39" t="s">
        <v>262</v>
      </c>
      <c r="D176" s="39" t="s">
        <v>266</v>
      </c>
      <c r="E176" s="39" t="s">
        <v>270</v>
      </c>
      <c r="F176" s="56">
        <v>474800</v>
      </c>
      <c r="G176" s="56">
        <v>474800</v>
      </c>
      <c r="H176" s="56">
        <v>474800</v>
      </c>
      <c r="I176" s="56">
        <v>474800</v>
      </c>
    </row>
    <row r="177" spans="1:9" ht="31.5">
      <c r="A177" s="38" t="s">
        <v>263</v>
      </c>
      <c r="B177" s="39" t="s">
        <v>153</v>
      </c>
      <c r="C177" s="39" t="s">
        <v>264</v>
      </c>
      <c r="D177" s="39"/>
      <c r="E177" s="39"/>
      <c r="F177" s="56">
        <f aca="true" t="shared" si="22" ref="F177:I178">F178</f>
        <v>2685600</v>
      </c>
      <c r="G177" s="56">
        <f t="shared" si="22"/>
        <v>2685600</v>
      </c>
      <c r="H177" s="56">
        <f t="shared" si="22"/>
        <v>2685600</v>
      </c>
      <c r="I177" s="56">
        <f t="shared" si="22"/>
        <v>2685600</v>
      </c>
    </row>
    <row r="178" spans="1:9" ht="15.75">
      <c r="A178" s="38" t="s">
        <v>265</v>
      </c>
      <c r="B178" s="39" t="s">
        <v>153</v>
      </c>
      <c r="C178" s="39" t="s">
        <v>264</v>
      </c>
      <c r="D178" s="39" t="s">
        <v>266</v>
      </c>
      <c r="E178" s="39"/>
      <c r="F178" s="56">
        <f t="shared" si="22"/>
        <v>2685600</v>
      </c>
      <c r="G178" s="56">
        <f t="shared" si="22"/>
        <v>2685600</v>
      </c>
      <c r="H178" s="56">
        <f t="shared" si="22"/>
        <v>2685600</v>
      </c>
      <c r="I178" s="56">
        <f t="shared" si="22"/>
        <v>2685600</v>
      </c>
    </row>
    <row r="179" spans="1:9" s="11" customFormat="1" ht="15.75">
      <c r="A179" s="38" t="s">
        <v>1</v>
      </c>
      <c r="B179" s="39" t="s">
        <v>153</v>
      </c>
      <c r="C179" s="39" t="s">
        <v>264</v>
      </c>
      <c r="D179" s="39" t="s">
        <v>266</v>
      </c>
      <c r="E179" s="39" t="s">
        <v>270</v>
      </c>
      <c r="F179" s="56">
        <v>2685600</v>
      </c>
      <c r="G179" s="56">
        <v>2685600</v>
      </c>
      <c r="H179" s="56">
        <v>2685600</v>
      </c>
      <c r="I179" s="56">
        <v>2685600</v>
      </c>
    </row>
    <row r="180" spans="1:9" s="11" customFormat="1" ht="94.5">
      <c r="A180" s="38" t="s">
        <v>51</v>
      </c>
      <c r="B180" s="39" t="s">
        <v>154</v>
      </c>
      <c r="C180" s="39"/>
      <c r="D180" s="39"/>
      <c r="E180" s="39"/>
      <c r="F180" s="56">
        <f aca="true" t="shared" si="23" ref="F180:I182">F181</f>
        <v>33800</v>
      </c>
      <c r="G180" s="56">
        <f t="shared" si="23"/>
        <v>33800</v>
      </c>
      <c r="H180" s="56">
        <f t="shared" si="23"/>
        <v>33800</v>
      </c>
      <c r="I180" s="56">
        <f t="shared" si="23"/>
        <v>33800</v>
      </c>
    </row>
    <row r="181" spans="1:9" ht="31.5">
      <c r="A181" s="22" t="s">
        <v>261</v>
      </c>
      <c r="B181" s="39" t="s">
        <v>154</v>
      </c>
      <c r="C181" s="39" t="s">
        <v>262</v>
      </c>
      <c r="D181" s="39"/>
      <c r="E181" s="39"/>
      <c r="F181" s="56">
        <f t="shared" si="23"/>
        <v>33800</v>
      </c>
      <c r="G181" s="56">
        <f t="shared" si="23"/>
        <v>33800</v>
      </c>
      <c r="H181" s="56">
        <f t="shared" si="23"/>
        <v>33800</v>
      </c>
      <c r="I181" s="56">
        <f t="shared" si="23"/>
        <v>33800</v>
      </c>
    </row>
    <row r="182" spans="1:9" ht="15.75">
      <c r="A182" s="38" t="s">
        <v>265</v>
      </c>
      <c r="B182" s="39" t="s">
        <v>154</v>
      </c>
      <c r="C182" s="39" t="s">
        <v>262</v>
      </c>
      <c r="D182" s="39" t="s">
        <v>266</v>
      </c>
      <c r="E182" s="39"/>
      <c r="F182" s="56">
        <f t="shared" si="23"/>
        <v>33800</v>
      </c>
      <c r="G182" s="56">
        <f t="shared" si="23"/>
        <v>33800</v>
      </c>
      <c r="H182" s="56">
        <f t="shared" si="23"/>
        <v>33800</v>
      </c>
      <c r="I182" s="56">
        <f t="shared" si="23"/>
        <v>33800</v>
      </c>
    </row>
    <row r="183" spans="1:9" ht="15.75">
      <c r="A183" s="38" t="s">
        <v>1</v>
      </c>
      <c r="B183" s="39" t="s">
        <v>154</v>
      </c>
      <c r="C183" s="39" t="s">
        <v>262</v>
      </c>
      <c r="D183" s="39" t="s">
        <v>266</v>
      </c>
      <c r="E183" s="39" t="s">
        <v>270</v>
      </c>
      <c r="F183" s="56">
        <v>33800</v>
      </c>
      <c r="G183" s="56">
        <v>33800</v>
      </c>
      <c r="H183" s="56">
        <v>33800</v>
      </c>
      <c r="I183" s="56">
        <v>33800</v>
      </c>
    </row>
    <row r="184" spans="1:9" ht="31.5">
      <c r="A184" s="19" t="s">
        <v>179</v>
      </c>
      <c r="B184" s="18" t="s">
        <v>155</v>
      </c>
      <c r="C184" s="18"/>
      <c r="D184" s="18"/>
      <c r="E184" s="18"/>
      <c r="F184" s="59">
        <f>F185</f>
        <v>22319000</v>
      </c>
      <c r="G184" s="59">
        <f>G185</f>
        <v>4300</v>
      </c>
      <c r="H184" s="59">
        <f>H185</f>
        <v>26474000</v>
      </c>
      <c r="I184" s="59">
        <f>I185</f>
        <v>4300</v>
      </c>
    </row>
    <row r="185" spans="1:9" ht="31.5">
      <c r="A185" s="19" t="s">
        <v>176</v>
      </c>
      <c r="B185" s="18" t="s">
        <v>156</v>
      </c>
      <c r="C185" s="18"/>
      <c r="D185" s="18"/>
      <c r="E185" s="18"/>
      <c r="F185" s="59">
        <f>F186+F190+F195+F202</f>
        <v>22319000</v>
      </c>
      <c r="G185" s="59">
        <f>G186+G190+G195+G202</f>
        <v>4300</v>
      </c>
      <c r="H185" s="59">
        <f>H186+H190+H195+H202</f>
        <v>26474000</v>
      </c>
      <c r="I185" s="59">
        <f>I186+I190+I195+I202</f>
        <v>4300</v>
      </c>
    </row>
    <row r="186" spans="1:9" ht="63">
      <c r="A186" s="38" t="s">
        <v>14</v>
      </c>
      <c r="B186" s="39" t="s">
        <v>157</v>
      </c>
      <c r="C186" s="39"/>
      <c r="D186" s="39"/>
      <c r="E186" s="39"/>
      <c r="F186" s="56">
        <f>F187</f>
        <v>21889700</v>
      </c>
      <c r="G186" s="56">
        <v>0</v>
      </c>
      <c r="H186" s="56">
        <f>H187</f>
        <v>25889700</v>
      </c>
      <c r="I186" s="56">
        <v>0</v>
      </c>
    </row>
    <row r="187" spans="1:9" ht="47.25">
      <c r="A187" s="38" t="s">
        <v>252</v>
      </c>
      <c r="B187" s="39" t="s">
        <v>157</v>
      </c>
      <c r="C187" s="39" t="s">
        <v>253</v>
      </c>
      <c r="D187" s="39"/>
      <c r="E187" s="39"/>
      <c r="F187" s="56">
        <f>F188</f>
        <v>21889700</v>
      </c>
      <c r="G187" s="56">
        <v>0</v>
      </c>
      <c r="H187" s="56">
        <f>H188</f>
        <v>25889700</v>
      </c>
      <c r="I187" s="56">
        <v>0</v>
      </c>
    </row>
    <row r="188" spans="1:9" ht="15.75">
      <c r="A188" s="38" t="s">
        <v>41</v>
      </c>
      <c r="B188" s="39" t="s">
        <v>157</v>
      </c>
      <c r="C188" s="39" t="s">
        <v>253</v>
      </c>
      <c r="D188" s="39" t="s">
        <v>42</v>
      </c>
      <c r="E188" s="39"/>
      <c r="F188" s="56">
        <f>F189</f>
        <v>21889700</v>
      </c>
      <c r="G188" s="56">
        <v>0</v>
      </c>
      <c r="H188" s="56">
        <f>H189</f>
        <v>25889700</v>
      </c>
      <c r="I188" s="56">
        <v>0</v>
      </c>
    </row>
    <row r="189" spans="1:9" ht="15.75">
      <c r="A189" s="38" t="s">
        <v>43</v>
      </c>
      <c r="B189" s="39" t="s">
        <v>157</v>
      </c>
      <c r="C189" s="39" t="s">
        <v>253</v>
      </c>
      <c r="D189" s="39" t="s">
        <v>42</v>
      </c>
      <c r="E189" s="39" t="s">
        <v>258</v>
      </c>
      <c r="F189" s="56">
        <f>22269700-380000</f>
        <v>21889700</v>
      </c>
      <c r="G189" s="56">
        <v>0</v>
      </c>
      <c r="H189" s="56">
        <f>26269700-380000</f>
        <v>25889700</v>
      </c>
      <c r="I189" s="56">
        <v>0</v>
      </c>
    </row>
    <row r="190" spans="1:9" ht="47.25">
      <c r="A190" s="38" t="s">
        <v>159</v>
      </c>
      <c r="B190" s="39" t="s">
        <v>158</v>
      </c>
      <c r="C190" s="39"/>
      <c r="D190" s="39"/>
      <c r="E190" s="39"/>
      <c r="F190" s="56">
        <f>F191</f>
        <v>350000</v>
      </c>
      <c r="G190" s="56">
        <v>0</v>
      </c>
      <c r="H190" s="56">
        <f>H191</f>
        <v>480000</v>
      </c>
      <c r="I190" s="56">
        <v>0</v>
      </c>
    </row>
    <row r="191" spans="1:9" ht="47.25">
      <c r="A191" s="38" t="s">
        <v>252</v>
      </c>
      <c r="B191" s="39" t="s">
        <v>158</v>
      </c>
      <c r="C191" s="39" t="s">
        <v>253</v>
      </c>
      <c r="D191" s="39"/>
      <c r="E191" s="39"/>
      <c r="F191" s="56">
        <f>F192</f>
        <v>350000</v>
      </c>
      <c r="G191" s="56">
        <v>0</v>
      </c>
      <c r="H191" s="56">
        <f>H192</f>
        <v>480000</v>
      </c>
      <c r="I191" s="56">
        <v>0</v>
      </c>
    </row>
    <row r="192" spans="1:9" ht="15.75">
      <c r="A192" s="38" t="s">
        <v>41</v>
      </c>
      <c r="B192" s="39" t="s">
        <v>158</v>
      </c>
      <c r="C192" s="39" t="s">
        <v>253</v>
      </c>
      <c r="D192" s="39" t="s">
        <v>42</v>
      </c>
      <c r="E192" s="39"/>
      <c r="F192" s="56">
        <f>F193+F194</f>
        <v>350000</v>
      </c>
      <c r="G192" s="56">
        <v>0</v>
      </c>
      <c r="H192" s="56">
        <f>H193+H194</f>
        <v>480000</v>
      </c>
      <c r="I192" s="56">
        <v>0</v>
      </c>
    </row>
    <row r="193" spans="1:9" ht="15.75">
      <c r="A193" s="38" t="s">
        <v>160</v>
      </c>
      <c r="B193" s="39" t="s">
        <v>158</v>
      </c>
      <c r="C193" s="39" t="s">
        <v>253</v>
      </c>
      <c r="D193" s="39" t="s">
        <v>42</v>
      </c>
      <c r="E193" s="39" t="s">
        <v>269</v>
      </c>
      <c r="F193" s="56">
        <v>250000</v>
      </c>
      <c r="G193" s="56">
        <v>0</v>
      </c>
      <c r="H193" s="56">
        <v>300000</v>
      </c>
      <c r="I193" s="56">
        <v>0</v>
      </c>
    </row>
    <row r="194" spans="1:9" ht="15.75">
      <c r="A194" s="38" t="s">
        <v>43</v>
      </c>
      <c r="B194" s="39" t="s">
        <v>158</v>
      </c>
      <c r="C194" s="39" t="s">
        <v>253</v>
      </c>
      <c r="D194" s="39" t="s">
        <v>42</v>
      </c>
      <c r="E194" s="39" t="s">
        <v>258</v>
      </c>
      <c r="F194" s="56">
        <v>100000</v>
      </c>
      <c r="G194" s="56">
        <v>0</v>
      </c>
      <c r="H194" s="56">
        <v>180000</v>
      </c>
      <c r="I194" s="56">
        <v>0</v>
      </c>
    </row>
    <row r="195" spans="1:9" ht="31.5">
      <c r="A195" s="38" t="s">
        <v>162</v>
      </c>
      <c r="B195" s="39" t="s">
        <v>161</v>
      </c>
      <c r="C195" s="39"/>
      <c r="D195" s="39"/>
      <c r="E195" s="39"/>
      <c r="F195" s="56">
        <f>F196</f>
        <v>75000</v>
      </c>
      <c r="G195" s="56">
        <v>0</v>
      </c>
      <c r="H195" s="56">
        <f>H196</f>
        <v>100000</v>
      </c>
      <c r="I195" s="56">
        <v>0</v>
      </c>
    </row>
    <row r="196" spans="1:9" ht="47.25">
      <c r="A196" s="38" t="s">
        <v>252</v>
      </c>
      <c r="B196" s="39" t="s">
        <v>161</v>
      </c>
      <c r="C196" s="39" t="s">
        <v>253</v>
      </c>
      <c r="D196" s="39"/>
      <c r="E196" s="39"/>
      <c r="F196" s="56">
        <f>F197+F199</f>
        <v>75000</v>
      </c>
      <c r="G196" s="56">
        <v>0</v>
      </c>
      <c r="H196" s="56">
        <f>H197+H199</f>
        <v>100000</v>
      </c>
      <c r="I196" s="56">
        <v>0</v>
      </c>
    </row>
    <row r="197" spans="1:9" ht="15.75">
      <c r="A197" s="38" t="s">
        <v>254</v>
      </c>
      <c r="B197" s="39" t="s">
        <v>161</v>
      </c>
      <c r="C197" s="39" t="s">
        <v>253</v>
      </c>
      <c r="D197" s="39" t="s">
        <v>255</v>
      </c>
      <c r="E197" s="39"/>
      <c r="F197" s="56">
        <f>F198</f>
        <v>0</v>
      </c>
      <c r="G197" s="56">
        <v>0</v>
      </c>
      <c r="H197" s="56">
        <f>H198</f>
        <v>0</v>
      </c>
      <c r="I197" s="56">
        <v>0</v>
      </c>
    </row>
    <row r="198" spans="1:9" ht="15.75">
      <c r="A198" s="38" t="s">
        <v>256</v>
      </c>
      <c r="B198" s="39" t="s">
        <v>161</v>
      </c>
      <c r="C198" s="39" t="s">
        <v>253</v>
      </c>
      <c r="D198" s="39" t="s">
        <v>255</v>
      </c>
      <c r="E198" s="39" t="s">
        <v>257</v>
      </c>
      <c r="F198" s="56">
        <v>0</v>
      </c>
      <c r="G198" s="56">
        <v>0</v>
      </c>
      <c r="H198" s="56">
        <v>0</v>
      </c>
      <c r="I198" s="56">
        <v>0</v>
      </c>
    </row>
    <row r="199" spans="1:9" ht="15.75">
      <c r="A199" s="38" t="s">
        <v>41</v>
      </c>
      <c r="B199" s="39" t="s">
        <v>161</v>
      </c>
      <c r="C199" s="39" t="s">
        <v>253</v>
      </c>
      <c r="D199" s="39" t="s">
        <v>42</v>
      </c>
      <c r="E199" s="39"/>
      <c r="F199" s="56">
        <f>F200+F201</f>
        <v>75000</v>
      </c>
      <c r="G199" s="56">
        <v>0</v>
      </c>
      <c r="H199" s="56">
        <f>H200+H201</f>
        <v>100000</v>
      </c>
      <c r="I199" s="56">
        <v>0</v>
      </c>
    </row>
    <row r="200" spans="1:9" ht="15.75">
      <c r="A200" s="38" t="s">
        <v>160</v>
      </c>
      <c r="B200" s="39" t="s">
        <v>161</v>
      </c>
      <c r="C200" s="39" t="s">
        <v>253</v>
      </c>
      <c r="D200" s="39" t="s">
        <v>42</v>
      </c>
      <c r="E200" s="39" t="s">
        <v>269</v>
      </c>
      <c r="F200" s="56">
        <v>75000</v>
      </c>
      <c r="G200" s="56">
        <v>0</v>
      </c>
      <c r="H200" s="56">
        <v>100000</v>
      </c>
      <c r="I200" s="56">
        <v>0</v>
      </c>
    </row>
    <row r="201" spans="1:9" s="11" customFormat="1" ht="40.5" customHeight="1">
      <c r="A201" s="38" t="s">
        <v>43</v>
      </c>
      <c r="B201" s="39" t="s">
        <v>161</v>
      </c>
      <c r="C201" s="39" t="s">
        <v>253</v>
      </c>
      <c r="D201" s="39" t="s">
        <v>42</v>
      </c>
      <c r="E201" s="39" t="s">
        <v>258</v>
      </c>
      <c r="F201" s="56">
        <v>0</v>
      </c>
      <c r="G201" s="56">
        <v>0</v>
      </c>
      <c r="H201" s="56">
        <v>0</v>
      </c>
      <c r="I201" s="56">
        <v>0</v>
      </c>
    </row>
    <row r="202" spans="1:9" s="11" customFormat="1" ht="108" customHeight="1">
      <c r="A202" s="38" t="s">
        <v>340</v>
      </c>
      <c r="B202" s="39" t="s">
        <v>163</v>
      </c>
      <c r="C202" s="39"/>
      <c r="D202" s="39"/>
      <c r="E202" s="39"/>
      <c r="F202" s="56">
        <f aca="true" t="shared" si="24" ref="F202:I204">F203</f>
        <v>4300</v>
      </c>
      <c r="G202" s="56">
        <f t="shared" si="24"/>
        <v>4300</v>
      </c>
      <c r="H202" s="56">
        <f t="shared" si="24"/>
        <v>4300</v>
      </c>
      <c r="I202" s="56">
        <f t="shared" si="24"/>
        <v>4300</v>
      </c>
    </row>
    <row r="203" spans="1:9" ht="31.5">
      <c r="A203" s="22" t="s">
        <v>261</v>
      </c>
      <c r="B203" s="39" t="s">
        <v>163</v>
      </c>
      <c r="C203" s="39" t="s">
        <v>262</v>
      </c>
      <c r="D203" s="39"/>
      <c r="E203" s="39"/>
      <c r="F203" s="56">
        <f t="shared" si="24"/>
        <v>4300</v>
      </c>
      <c r="G203" s="56">
        <f t="shared" si="24"/>
        <v>4300</v>
      </c>
      <c r="H203" s="56">
        <f t="shared" si="24"/>
        <v>4300</v>
      </c>
      <c r="I203" s="56">
        <f t="shared" si="24"/>
        <v>4300</v>
      </c>
    </row>
    <row r="204" spans="1:9" ht="15.75">
      <c r="A204" s="38" t="s">
        <v>53</v>
      </c>
      <c r="B204" s="39" t="s">
        <v>163</v>
      </c>
      <c r="C204" s="39" t="s">
        <v>262</v>
      </c>
      <c r="D204" s="39" t="s">
        <v>269</v>
      </c>
      <c r="E204" s="39"/>
      <c r="F204" s="56">
        <f t="shared" si="24"/>
        <v>4300</v>
      </c>
      <c r="G204" s="56">
        <f t="shared" si="24"/>
        <v>4300</v>
      </c>
      <c r="H204" s="56">
        <f t="shared" si="24"/>
        <v>4300</v>
      </c>
      <c r="I204" s="56">
        <f t="shared" si="24"/>
        <v>4300</v>
      </c>
    </row>
    <row r="205" spans="1:9" ht="15.75">
      <c r="A205" s="38" t="s">
        <v>54</v>
      </c>
      <c r="B205" s="39" t="s">
        <v>163</v>
      </c>
      <c r="C205" s="39" t="s">
        <v>262</v>
      </c>
      <c r="D205" s="39" t="s">
        <v>269</v>
      </c>
      <c r="E205" s="39" t="s">
        <v>55</v>
      </c>
      <c r="F205" s="56">
        <v>4300</v>
      </c>
      <c r="G205" s="56">
        <v>4300</v>
      </c>
      <c r="H205" s="56">
        <v>4300</v>
      </c>
      <c r="I205" s="56">
        <v>4300</v>
      </c>
    </row>
    <row r="206" spans="1:9" ht="47.25">
      <c r="A206" s="19" t="s">
        <v>175</v>
      </c>
      <c r="B206" s="18" t="s">
        <v>164</v>
      </c>
      <c r="C206" s="18"/>
      <c r="D206" s="18"/>
      <c r="E206" s="18"/>
      <c r="F206" s="59">
        <f>F207</f>
        <v>16376142</v>
      </c>
      <c r="G206" s="59">
        <f>G207</f>
        <v>2497100</v>
      </c>
      <c r="H206" s="59">
        <f>H207</f>
        <v>17378242</v>
      </c>
      <c r="I206" s="59">
        <f>I207</f>
        <v>2539200</v>
      </c>
    </row>
    <row r="207" spans="1:9" ht="47.25">
      <c r="A207" s="19" t="s">
        <v>177</v>
      </c>
      <c r="B207" s="18" t="s">
        <v>174</v>
      </c>
      <c r="C207" s="18"/>
      <c r="D207" s="18"/>
      <c r="E207" s="18"/>
      <c r="F207" s="59">
        <f>F208+F214+F221+F226+F230</f>
        <v>16376142</v>
      </c>
      <c r="G207" s="59">
        <f>G208+G214+G221+G226+G230</f>
        <v>2497100</v>
      </c>
      <c r="H207" s="59">
        <f>H208+H214+H221+H226+H230</f>
        <v>17378242</v>
      </c>
      <c r="I207" s="59">
        <f>I208+I214+I221+I226+I230</f>
        <v>2539200</v>
      </c>
    </row>
    <row r="208" spans="1:9" ht="63">
      <c r="A208" s="38" t="s">
        <v>14</v>
      </c>
      <c r="B208" s="39" t="s">
        <v>165</v>
      </c>
      <c r="C208" s="39"/>
      <c r="D208" s="39"/>
      <c r="E208" s="39"/>
      <c r="F208" s="56">
        <f>F209</f>
        <v>13081042</v>
      </c>
      <c r="G208" s="56">
        <v>0</v>
      </c>
      <c r="H208" s="56">
        <f>H209</f>
        <v>14081042</v>
      </c>
      <c r="I208" s="56">
        <v>0</v>
      </c>
    </row>
    <row r="209" spans="1:9" ht="47.25">
      <c r="A209" s="38" t="s">
        <v>252</v>
      </c>
      <c r="B209" s="39" t="s">
        <v>165</v>
      </c>
      <c r="C209" s="39" t="s">
        <v>253</v>
      </c>
      <c r="D209" s="39"/>
      <c r="E209" s="39"/>
      <c r="F209" s="56">
        <f>F210+F212</f>
        <v>13081042</v>
      </c>
      <c r="G209" s="56">
        <v>0</v>
      </c>
      <c r="H209" s="56">
        <f>H210+H212</f>
        <v>14081042</v>
      </c>
      <c r="I209" s="56">
        <v>0</v>
      </c>
    </row>
    <row r="210" spans="1:9" ht="15.75">
      <c r="A210" s="38" t="s">
        <v>254</v>
      </c>
      <c r="B210" s="39" t="s">
        <v>165</v>
      </c>
      <c r="C210" s="39" t="s">
        <v>253</v>
      </c>
      <c r="D210" s="39" t="s">
        <v>255</v>
      </c>
      <c r="E210" s="39"/>
      <c r="F210" s="56">
        <f>F211</f>
        <v>8020942</v>
      </c>
      <c r="G210" s="56">
        <v>0</v>
      </c>
      <c r="H210" s="56">
        <f>H211</f>
        <v>9020942</v>
      </c>
      <c r="I210" s="56">
        <v>0</v>
      </c>
    </row>
    <row r="211" spans="1:9" ht="15.75">
      <c r="A211" s="38" t="s">
        <v>0</v>
      </c>
      <c r="B211" s="39" t="s">
        <v>165</v>
      </c>
      <c r="C211" s="39" t="s">
        <v>253</v>
      </c>
      <c r="D211" s="39" t="s">
        <v>255</v>
      </c>
      <c r="E211" s="39" t="s">
        <v>258</v>
      </c>
      <c r="F211" s="56">
        <v>8020942</v>
      </c>
      <c r="G211" s="56">
        <v>0</v>
      </c>
      <c r="H211" s="56">
        <v>9020942</v>
      </c>
      <c r="I211" s="56">
        <v>0</v>
      </c>
    </row>
    <row r="212" spans="1:9" ht="15.75">
      <c r="A212" s="22" t="s">
        <v>166</v>
      </c>
      <c r="B212" s="39" t="s">
        <v>165</v>
      </c>
      <c r="C212" s="39" t="s">
        <v>253</v>
      </c>
      <c r="D212" s="39" t="s">
        <v>39</v>
      </c>
      <c r="E212" s="39"/>
      <c r="F212" s="56">
        <f>F213</f>
        <v>5060100</v>
      </c>
      <c r="G212" s="56">
        <v>0</v>
      </c>
      <c r="H212" s="56">
        <f>H213</f>
        <v>5060100</v>
      </c>
      <c r="I212" s="56">
        <v>0</v>
      </c>
    </row>
    <row r="213" spans="1:9" ht="15.75">
      <c r="A213" s="22" t="s">
        <v>40</v>
      </c>
      <c r="B213" s="39" t="s">
        <v>165</v>
      </c>
      <c r="C213" s="39" t="s">
        <v>253</v>
      </c>
      <c r="D213" s="39" t="s">
        <v>39</v>
      </c>
      <c r="E213" s="39" t="s">
        <v>269</v>
      </c>
      <c r="F213" s="56">
        <f>4532500+1227600-700000</f>
        <v>5060100</v>
      </c>
      <c r="G213" s="56">
        <v>0</v>
      </c>
      <c r="H213" s="56">
        <f>4532500+1227600-700000</f>
        <v>5060100</v>
      </c>
      <c r="I213" s="56">
        <v>0</v>
      </c>
    </row>
    <row r="214" spans="1:9" ht="47.25">
      <c r="A214" s="38" t="s">
        <v>168</v>
      </c>
      <c r="B214" s="39" t="s">
        <v>167</v>
      </c>
      <c r="C214" s="39"/>
      <c r="D214" s="39"/>
      <c r="E214" s="39"/>
      <c r="F214" s="56">
        <f>F215+F218</f>
        <v>588000</v>
      </c>
      <c r="G214" s="56">
        <v>0</v>
      </c>
      <c r="H214" s="56">
        <f>H215+H218</f>
        <v>548000</v>
      </c>
      <c r="I214" s="56">
        <v>0</v>
      </c>
    </row>
    <row r="215" spans="1:9" ht="31.5">
      <c r="A215" s="22" t="s">
        <v>261</v>
      </c>
      <c r="B215" s="39" t="s">
        <v>167</v>
      </c>
      <c r="C215" s="39" t="s">
        <v>262</v>
      </c>
      <c r="D215" s="39"/>
      <c r="E215" s="39"/>
      <c r="F215" s="56">
        <f>F216</f>
        <v>240000</v>
      </c>
      <c r="G215" s="56">
        <v>0</v>
      </c>
      <c r="H215" s="56">
        <f>H216</f>
        <v>200000</v>
      </c>
      <c r="I215" s="56">
        <v>0</v>
      </c>
    </row>
    <row r="216" spans="1:9" ht="15.75">
      <c r="A216" s="38" t="s">
        <v>53</v>
      </c>
      <c r="B216" s="39" t="s">
        <v>167</v>
      </c>
      <c r="C216" s="39" t="s">
        <v>262</v>
      </c>
      <c r="D216" s="39" t="s">
        <v>269</v>
      </c>
      <c r="E216" s="39"/>
      <c r="F216" s="56">
        <f>F217</f>
        <v>240000</v>
      </c>
      <c r="G216" s="56">
        <v>0</v>
      </c>
      <c r="H216" s="56">
        <f>H217</f>
        <v>200000</v>
      </c>
      <c r="I216" s="56">
        <v>0</v>
      </c>
    </row>
    <row r="217" spans="1:9" ht="15.75">
      <c r="A217" s="38" t="s">
        <v>54</v>
      </c>
      <c r="B217" s="39" t="s">
        <v>167</v>
      </c>
      <c r="C217" s="39" t="s">
        <v>262</v>
      </c>
      <c r="D217" s="39" t="s">
        <v>269</v>
      </c>
      <c r="E217" s="39" t="s">
        <v>55</v>
      </c>
      <c r="F217" s="56">
        <f>240000</f>
        <v>240000</v>
      </c>
      <c r="G217" s="56">
        <v>0</v>
      </c>
      <c r="H217" s="56">
        <f>200000</f>
        <v>200000</v>
      </c>
      <c r="I217" s="56">
        <v>0</v>
      </c>
    </row>
    <row r="218" spans="1:9" ht="47.25">
      <c r="A218" s="38" t="s">
        <v>252</v>
      </c>
      <c r="B218" s="39" t="s">
        <v>167</v>
      </c>
      <c r="C218" s="39" t="s">
        <v>253</v>
      </c>
      <c r="D218" s="39"/>
      <c r="E218" s="39"/>
      <c r="F218" s="56">
        <f>F219</f>
        <v>348000</v>
      </c>
      <c r="G218" s="56">
        <v>0</v>
      </c>
      <c r="H218" s="56">
        <f>H219</f>
        <v>348000</v>
      </c>
      <c r="I218" s="56">
        <v>0</v>
      </c>
    </row>
    <row r="219" spans="1:9" ht="15.75">
      <c r="A219" s="22" t="s">
        <v>166</v>
      </c>
      <c r="B219" s="39" t="s">
        <v>167</v>
      </c>
      <c r="C219" s="39" t="s">
        <v>253</v>
      </c>
      <c r="D219" s="23" t="s">
        <v>39</v>
      </c>
      <c r="E219" s="39"/>
      <c r="F219" s="56">
        <f>F220</f>
        <v>348000</v>
      </c>
      <c r="G219" s="56">
        <v>0</v>
      </c>
      <c r="H219" s="56">
        <f>H220</f>
        <v>348000</v>
      </c>
      <c r="I219" s="56">
        <v>0</v>
      </c>
    </row>
    <row r="220" spans="1:9" ht="15.75">
      <c r="A220" s="22" t="s">
        <v>40</v>
      </c>
      <c r="B220" s="39" t="s">
        <v>167</v>
      </c>
      <c r="C220" s="39" t="s">
        <v>253</v>
      </c>
      <c r="D220" s="23" t="s">
        <v>39</v>
      </c>
      <c r="E220" s="23" t="s">
        <v>269</v>
      </c>
      <c r="F220" s="56">
        <v>348000</v>
      </c>
      <c r="G220" s="56">
        <v>0</v>
      </c>
      <c r="H220" s="56">
        <v>348000</v>
      </c>
      <c r="I220" s="56">
        <v>0</v>
      </c>
    </row>
    <row r="221" spans="1:9" ht="31.5">
      <c r="A221" s="38" t="s">
        <v>170</v>
      </c>
      <c r="B221" s="39" t="s">
        <v>169</v>
      </c>
      <c r="C221" s="39"/>
      <c r="D221" s="39"/>
      <c r="E221" s="39"/>
      <c r="F221" s="56">
        <f>F222</f>
        <v>210000</v>
      </c>
      <c r="G221" s="56">
        <v>0</v>
      </c>
      <c r="H221" s="56">
        <f>H222</f>
        <v>210000</v>
      </c>
      <c r="I221" s="56">
        <v>0</v>
      </c>
    </row>
    <row r="222" spans="1:9" ht="47.25">
      <c r="A222" s="38" t="s">
        <v>252</v>
      </c>
      <c r="B222" s="39" t="s">
        <v>169</v>
      </c>
      <c r="C222" s="39" t="s">
        <v>253</v>
      </c>
      <c r="D222" s="39"/>
      <c r="E222" s="39"/>
      <c r="F222" s="56">
        <f>F223</f>
        <v>210000</v>
      </c>
      <c r="G222" s="56">
        <v>0</v>
      </c>
      <c r="H222" s="56">
        <f>H223</f>
        <v>210000</v>
      </c>
      <c r="I222" s="56">
        <v>0</v>
      </c>
    </row>
    <row r="223" spans="1:9" ht="15.75">
      <c r="A223" s="38" t="s">
        <v>166</v>
      </c>
      <c r="B223" s="39" t="s">
        <v>169</v>
      </c>
      <c r="C223" s="39" t="s">
        <v>253</v>
      </c>
      <c r="D223" s="39" t="s">
        <v>39</v>
      </c>
      <c r="E223" s="39"/>
      <c r="F223" s="56">
        <f>F224+F225</f>
        <v>210000</v>
      </c>
      <c r="G223" s="56">
        <v>0</v>
      </c>
      <c r="H223" s="56">
        <f>H224+H225</f>
        <v>210000</v>
      </c>
      <c r="I223" s="56">
        <v>0</v>
      </c>
    </row>
    <row r="224" spans="1:9" ht="15.75">
      <c r="A224" s="38" t="s">
        <v>40</v>
      </c>
      <c r="B224" s="39" t="s">
        <v>169</v>
      </c>
      <c r="C224" s="39" t="s">
        <v>253</v>
      </c>
      <c r="D224" s="39" t="s">
        <v>39</v>
      </c>
      <c r="E224" s="39" t="s">
        <v>269</v>
      </c>
      <c r="F224" s="56">
        <v>10000</v>
      </c>
      <c r="G224" s="56">
        <v>0</v>
      </c>
      <c r="H224" s="56">
        <v>10000</v>
      </c>
      <c r="I224" s="56">
        <v>0</v>
      </c>
    </row>
    <row r="225" spans="1:9" ht="31.5">
      <c r="A225" s="20" t="s">
        <v>171</v>
      </c>
      <c r="B225" s="21" t="s">
        <v>169</v>
      </c>
      <c r="C225" s="31" t="s">
        <v>253</v>
      </c>
      <c r="D225" s="31" t="s">
        <v>39</v>
      </c>
      <c r="E225" s="31" t="s">
        <v>270</v>
      </c>
      <c r="F225" s="44">
        <v>200000</v>
      </c>
      <c r="G225" s="56">
        <v>0</v>
      </c>
      <c r="H225" s="62">
        <v>200000</v>
      </c>
      <c r="I225" s="56">
        <v>0</v>
      </c>
    </row>
    <row r="226" spans="1:9" ht="51.75" customHeight="1">
      <c r="A226" s="38" t="s">
        <v>336</v>
      </c>
      <c r="B226" s="39" t="s">
        <v>172</v>
      </c>
      <c r="C226" s="39"/>
      <c r="D226" s="39"/>
      <c r="E226" s="39"/>
      <c r="F226" s="56">
        <f aca="true" t="shared" si="25" ref="F226:I228">F227</f>
        <v>2200</v>
      </c>
      <c r="G226" s="56">
        <f t="shared" si="25"/>
        <v>2200</v>
      </c>
      <c r="H226" s="56">
        <f t="shared" si="25"/>
        <v>2200</v>
      </c>
      <c r="I226" s="56">
        <f t="shared" si="25"/>
        <v>2200</v>
      </c>
    </row>
    <row r="227" spans="1:9" ht="47.25">
      <c r="A227" s="38" t="s">
        <v>252</v>
      </c>
      <c r="B227" s="39" t="s">
        <v>172</v>
      </c>
      <c r="C227" s="39" t="s">
        <v>253</v>
      </c>
      <c r="D227" s="39"/>
      <c r="E227" s="39"/>
      <c r="F227" s="56">
        <f t="shared" si="25"/>
        <v>2200</v>
      </c>
      <c r="G227" s="56">
        <f t="shared" si="25"/>
        <v>2200</v>
      </c>
      <c r="H227" s="56">
        <f t="shared" si="25"/>
        <v>2200</v>
      </c>
      <c r="I227" s="56">
        <f t="shared" si="25"/>
        <v>2200</v>
      </c>
    </row>
    <row r="228" spans="1:9" ht="15.75">
      <c r="A228" s="38" t="s">
        <v>166</v>
      </c>
      <c r="B228" s="39" t="s">
        <v>172</v>
      </c>
      <c r="C228" s="39" t="s">
        <v>253</v>
      </c>
      <c r="D228" s="39" t="s">
        <v>39</v>
      </c>
      <c r="E228" s="39"/>
      <c r="F228" s="56">
        <f t="shared" si="25"/>
        <v>2200</v>
      </c>
      <c r="G228" s="56">
        <f t="shared" si="25"/>
        <v>2200</v>
      </c>
      <c r="H228" s="56">
        <f t="shared" si="25"/>
        <v>2200</v>
      </c>
      <c r="I228" s="56">
        <f t="shared" si="25"/>
        <v>2200</v>
      </c>
    </row>
    <row r="229" spans="1:9" ht="15.75">
      <c r="A229" s="38" t="s">
        <v>40</v>
      </c>
      <c r="B229" s="39" t="s">
        <v>172</v>
      </c>
      <c r="C229" s="39" t="s">
        <v>253</v>
      </c>
      <c r="D229" s="39" t="s">
        <v>39</v>
      </c>
      <c r="E229" s="39" t="s">
        <v>269</v>
      </c>
      <c r="F229" s="56">
        <v>2200</v>
      </c>
      <c r="G229" s="56">
        <v>2200</v>
      </c>
      <c r="H229" s="56">
        <v>2200</v>
      </c>
      <c r="I229" s="56">
        <v>2200</v>
      </c>
    </row>
    <row r="230" spans="1:9" ht="78.75">
      <c r="A230" s="38" t="s">
        <v>44</v>
      </c>
      <c r="B230" s="39" t="s">
        <v>173</v>
      </c>
      <c r="C230" s="39"/>
      <c r="D230" s="39"/>
      <c r="E230" s="39"/>
      <c r="F230" s="56">
        <f>F231</f>
        <v>2494900</v>
      </c>
      <c r="G230" s="56">
        <f>G231</f>
        <v>2494900</v>
      </c>
      <c r="H230" s="56">
        <f>H231</f>
        <v>2537000</v>
      </c>
      <c r="I230" s="56">
        <f>I231</f>
        <v>2537000</v>
      </c>
    </row>
    <row r="231" spans="1:9" s="11" customFormat="1" ht="47.25">
      <c r="A231" s="38" t="s">
        <v>252</v>
      </c>
      <c r="B231" s="39" t="s">
        <v>173</v>
      </c>
      <c r="C231" s="39" t="s">
        <v>253</v>
      </c>
      <c r="D231" s="39"/>
      <c r="E231" s="39"/>
      <c r="F231" s="56">
        <f>F234+F232</f>
        <v>2494900</v>
      </c>
      <c r="G231" s="56">
        <f>G234+G232</f>
        <v>2494900</v>
      </c>
      <c r="H231" s="56">
        <f>H234+H232</f>
        <v>2537000</v>
      </c>
      <c r="I231" s="56">
        <f>I234+I232</f>
        <v>2537000</v>
      </c>
    </row>
    <row r="232" spans="1:9" s="11" customFormat="1" ht="15.75">
      <c r="A232" s="38" t="s">
        <v>254</v>
      </c>
      <c r="B232" s="39" t="s">
        <v>173</v>
      </c>
      <c r="C232" s="39" t="s">
        <v>253</v>
      </c>
      <c r="D232" s="39" t="s">
        <v>255</v>
      </c>
      <c r="E232" s="39"/>
      <c r="F232" s="56">
        <f>F233</f>
        <v>1652700</v>
      </c>
      <c r="G232" s="56">
        <f>G233</f>
        <v>1652700</v>
      </c>
      <c r="H232" s="56">
        <f>H233</f>
        <v>1672700</v>
      </c>
      <c r="I232" s="56">
        <f>I233</f>
        <v>1672700</v>
      </c>
    </row>
    <row r="233" spans="1:9" ht="15.75">
      <c r="A233" s="38" t="s">
        <v>0</v>
      </c>
      <c r="B233" s="39" t="s">
        <v>173</v>
      </c>
      <c r="C233" s="39" t="s">
        <v>253</v>
      </c>
      <c r="D233" s="39" t="s">
        <v>255</v>
      </c>
      <c r="E233" s="39" t="s">
        <v>258</v>
      </c>
      <c r="F233" s="56">
        <v>1652700</v>
      </c>
      <c r="G233" s="56">
        <v>1652700</v>
      </c>
      <c r="H233" s="56">
        <v>1672700</v>
      </c>
      <c r="I233" s="56">
        <v>1672700</v>
      </c>
    </row>
    <row r="234" spans="1:9" ht="28.5" customHeight="1">
      <c r="A234" s="38" t="s">
        <v>166</v>
      </c>
      <c r="B234" s="39" t="s">
        <v>173</v>
      </c>
      <c r="C234" s="39" t="s">
        <v>253</v>
      </c>
      <c r="D234" s="39" t="s">
        <v>39</v>
      </c>
      <c r="E234" s="39"/>
      <c r="F234" s="56">
        <f>F235</f>
        <v>842200</v>
      </c>
      <c r="G234" s="56">
        <f>G235</f>
        <v>842200</v>
      </c>
      <c r="H234" s="56">
        <f>H235</f>
        <v>864300</v>
      </c>
      <c r="I234" s="56">
        <f>I235</f>
        <v>864300</v>
      </c>
    </row>
    <row r="235" spans="1:9" ht="15.75">
      <c r="A235" s="38" t="s">
        <v>40</v>
      </c>
      <c r="B235" s="39" t="s">
        <v>173</v>
      </c>
      <c r="C235" s="39" t="s">
        <v>253</v>
      </c>
      <c r="D235" s="39" t="s">
        <v>39</v>
      </c>
      <c r="E235" s="39" t="s">
        <v>269</v>
      </c>
      <c r="F235" s="56">
        <v>842200</v>
      </c>
      <c r="G235" s="56">
        <v>842200</v>
      </c>
      <c r="H235" s="56">
        <v>864300</v>
      </c>
      <c r="I235" s="56">
        <v>864300</v>
      </c>
    </row>
    <row r="236" spans="1:9" ht="47.25">
      <c r="A236" s="19" t="s">
        <v>178</v>
      </c>
      <c r="B236" s="18" t="s">
        <v>182</v>
      </c>
      <c r="C236" s="18"/>
      <c r="D236" s="18"/>
      <c r="E236" s="18"/>
      <c r="F236" s="59">
        <f>F237+F246+F255+F261</f>
        <v>48659300</v>
      </c>
      <c r="G236" s="59">
        <f>G237+G246+G255+G261</f>
        <v>7402000</v>
      </c>
      <c r="H236" s="59">
        <f>H237+H246+H255+H261</f>
        <v>50694300</v>
      </c>
      <c r="I236" s="59">
        <f>I237+I246+I255+I261</f>
        <v>7437000</v>
      </c>
    </row>
    <row r="237" spans="1:9" ht="31.5">
      <c r="A237" s="19" t="s">
        <v>181</v>
      </c>
      <c r="B237" s="18" t="s">
        <v>183</v>
      </c>
      <c r="C237" s="18"/>
      <c r="D237" s="18"/>
      <c r="E237" s="18"/>
      <c r="F237" s="59">
        <f>F238</f>
        <v>16798100</v>
      </c>
      <c r="G237" s="59">
        <v>0</v>
      </c>
      <c r="H237" s="59">
        <f>H238</f>
        <v>18798100</v>
      </c>
      <c r="I237" s="59">
        <v>0</v>
      </c>
    </row>
    <row r="238" spans="1:9" ht="47.25">
      <c r="A238" s="38" t="s">
        <v>185</v>
      </c>
      <c r="B238" s="39" t="s">
        <v>184</v>
      </c>
      <c r="C238" s="39"/>
      <c r="D238" s="39"/>
      <c r="E238" s="39"/>
      <c r="F238" s="56">
        <f>F239+F243</f>
        <v>16798100</v>
      </c>
      <c r="G238" s="56">
        <v>0</v>
      </c>
      <c r="H238" s="56">
        <f>H239+H243</f>
        <v>18798100</v>
      </c>
      <c r="I238" s="56">
        <v>0</v>
      </c>
    </row>
    <row r="239" spans="1:9" ht="47.25">
      <c r="A239" s="38" t="s">
        <v>252</v>
      </c>
      <c r="B239" s="39" t="s">
        <v>184</v>
      </c>
      <c r="C239" s="39" t="s">
        <v>253</v>
      </c>
      <c r="D239" s="39"/>
      <c r="E239" s="39"/>
      <c r="F239" s="56">
        <f>F240</f>
        <v>3298100</v>
      </c>
      <c r="G239" s="56">
        <v>0</v>
      </c>
      <c r="H239" s="56">
        <f>H240</f>
        <v>3298100</v>
      </c>
      <c r="I239" s="56">
        <v>0</v>
      </c>
    </row>
    <row r="240" spans="1:9" ht="15.75">
      <c r="A240" s="38" t="s">
        <v>59</v>
      </c>
      <c r="B240" s="39" t="s">
        <v>184</v>
      </c>
      <c r="C240" s="39" t="s">
        <v>253</v>
      </c>
      <c r="D240" s="39" t="s">
        <v>278</v>
      </c>
      <c r="E240" s="39"/>
      <c r="F240" s="56">
        <f>F241+F242</f>
        <v>3298100</v>
      </c>
      <c r="G240" s="56">
        <v>0</v>
      </c>
      <c r="H240" s="56">
        <f>H241+H242</f>
        <v>3298100</v>
      </c>
      <c r="I240" s="56">
        <v>0</v>
      </c>
    </row>
    <row r="241" spans="1:9" ht="15.75">
      <c r="A241" s="38" t="s">
        <v>63</v>
      </c>
      <c r="B241" s="39" t="s">
        <v>184</v>
      </c>
      <c r="C241" s="39" t="s">
        <v>253</v>
      </c>
      <c r="D241" s="39" t="s">
        <v>278</v>
      </c>
      <c r="E241" s="39" t="s">
        <v>269</v>
      </c>
      <c r="F241" s="56">
        <v>0</v>
      </c>
      <c r="G241" s="56">
        <v>0</v>
      </c>
      <c r="H241" s="56">
        <v>0</v>
      </c>
      <c r="I241" s="56">
        <v>0</v>
      </c>
    </row>
    <row r="242" spans="1:9" s="11" customFormat="1" ht="15.75">
      <c r="A242" s="22" t="s">
        <v>61</v>
      </c>
      <c r="B242" s="23" t="s">
        <v>184</v>
      </c>
      <c r="C242" s="23" t="s">
        <v>253</v>
      </c>
      <c r="D242" s="23" t="s">
        <v>278</v>
      </c>
      <c r="E242" s="23" t="s">
        <v>258</v>
      </c>
      <c r="F242" s="56">
        <v>3298100</v>
      </c>
      <c r="G242" s="56">
        <v>0</v>
      </c>
      <c r="H242" s="56">
        <v>3298100</v>
      </c>
      <c r="I242" s="56">
        <v>0</v>
      </c>
    </row>
    <row r="243" spans="1:9" ht="15.75">
      <c r="A243" s="20" t="s">
        <v>274</v>
      </c>
      <c r="B243" s="21" t="s">
        <v>184</v>
      </c>
      <c r="C243" s="32" t="s">
        <v>275</v>
      </c>
      <c r="D243" s="31"/>
      <c r="E243" s="31"/>
      <c r="F243" s="44">
        <f>F244</f>
        <v>13500000</v>
      </c>
      <c r="G243" s="56">
        <v>0</v>
      </c>
      <c r="H243" s="44">
        <f>H244</f>
        <v>15500000</v>
      </c>
      <c r="I243" s="56">
        <v>0</v>
      </c>
    </row>
    <row r="244" spans="1:9" ht="15.75">
      <c r="A244" s="20" t="s">
        <v>59</v>
      </c>
      <c r="B244" s="21" t="s">
        <v>184</v>
      </c>
      <c r="C244" s="32" t="s">
        <v>275</v>
      </c>
      <c r="D244" s="32" t="s">
        <v>278</v>
      </c>
      <c r="E244" s="31"/>
      <c r="F244" s="44">
        <f>F245</f>
        <v>13500000</v>
      </c>
      <c r="G244" s="56">
        <v>0</v>
      </c>
      <c r="H244" s="44">
        <f>H245</f>
        <v>15500000</v>
      </c>
      <c r="I244" s="56">
        <v>0</v>
      </c>
    </row>
    <row r="245" spans="1:9" ht="15.75">
      <c r="A245" s="20" t="s">
        <v>63</v>
      </c>
      <c r="B245" s="31" t="s">
        <v>184</v>
      </c>
      <c r="C245" s="32" t="s">
        <v>275</v>
      </c>
      <c r="D245" s="32" t="s">
        <v>278</v>
      </c>
      <c r="E245" s="32" t="s">
        <v>269</v>
      </c>
      <c r="F245" s="44">
        <v>13500000</v>
      </c>
      <c r="G245" s="56">
        <v>0</v>
      </c>
      <c r="H245" s="44">
        <v>15500000</v>
      </c>
      <c r="I245" s="56">
        <v>0</v>
      </c>
    </row>
    <row r="246" spans="1:9" ht="31.5">
      <c r="A246" s="19" t="s">
        <v>187</v>
      </c>
      <c r="B246" s="18" t="s">
        <v>186</v>
      </c>
      <c r="C246" s="18"/>
      <c r="D246" s="18"/>
      <c r="E246" s="18"/>
      <c r="F246" s="59">
        <f>F247+F251</f>
        <v>4332700</v>
      </c>
      <c r="G246" s="59">
        <v>0</v>
      </c>
      <c r="H246" s="59">
        <f>H247+H251</f>
        <v>4332700</v>
      </c>
      <c r="I246" s="59">
        <v>0</v>
      </c>
    </row>
    <row r="247" spans="1:9" ht="47.25">
      <c r="A247" s="38" t="s">
        <v>168</v>
      </c>
      <c r="B247" s="39" t="s">
        <v>188</v>
      </c>
      <c r="C247" s="39"/>
      <c r="D247" s="39"/>
      <c r="E247" s="39"/>
      <c r="F247" s="56">
        <f>F248</f>
        <v>40000</v>
      </c>
      <c r="G247" s="56">
        <v>0</v>
      </c>
      <c r="H247" s="56">
        <f>H248</f>
        <v>40000</v>
      </c>
      <c r="I247" s="56">
        <v>0</v>
      </c>
    </row>
    <row r="248" spans="1:9" ht="47.25">
      <c r="A248" s="38" t="s">
        <v>252</v>
      </c>
      <c r="B248" s="39" t="s">
        <v>188</v>
      </c>
      <c r="C248" s="23" t="s">
        <v>253</v>
      </c>
      <c r="D248" s="39"/>
      <c r="E248" s="39"/>
      <c r="F248" s="56">
        <f>F249</f>
        <v>40000</v>
      </c>
      <c r="G248" s="56">
        <v>0</v>
      </c>
      <c r="H248" s="56">
        <f>H249</f>
        <v>40000</v>
      </c>
      <c r="I248" s="56">
        <v>0</v>
      </c>
    </row>
    <row r="249" spans="1:9" ht="15.75">
      <c r="A249" s="38" t="s">
        <v>59</v>
      </c>
      <c r="B249" s="39" t="s">
        <v>188</v>
      </c>
      <c r="C249" s="23" t="s">
        <v>253</v>
      </c>
      <c r="D249" s="39" t="s">
        <v>278</v>
      </c>
      <c r="E249" s="39"/>
      <c r="F249" s="56">
        <f>F250</f>
        <v>40000</v>
      </c>
      <c r="G249" s="56">
        <v>0</v>
      </c>
      <c r="H249" s="56">
        <f>H250</f>
        <v>40000</v>
      </c>
      <c r="I249" s="56">
        <v>0</v>
      </c>
    </row>
    <row r="250" spans="1:9" s="11" customFormat="1" ht="15.75">
      <c r="A250" s="38" t="s">
        <v>113</v>
      </c>
      <c r="B250" s="39" t="s">
        <v>188</v>
      </c>
      <c r="C250" s="23" t="s">
        <v>253</v>
      </c>
      <c r="D250" s="39" t="s">
        <v>278</v>
      </c>
      <c r="E250" s="39" t="s">
        <v>259</v>
      </c>
      <c r="F250" s="56">
        <v>40000</v>
      </c>
      <c r="G250" s="56">
        <v>0</v>
      </c>
      <c r="H250" s="56">
        <v>40000</v>
      </c>
      <c r="I250" s="56">
        <v>0</v>
      </c>
    </row>
    <row r="251" spans="1:9" ht="47.25">
      <c r="A251" s="38" t="s">
        <v>185</v>
      </c>
      <c r="B251" s="39" t="s">
        <v>189</v>
      </c>
      <c r="C251" s="39"/>
      <c r="D251" s="39"/>
      <c r="E251" s="39"/>
      <c r="F251" s="56">
        <f>F252</f>
        <v>4292700</v>
      </c>
      <c r="G251" s="56">
        <v>0</v>
      </c>
      <c r="H251" s="56">
        <f>H252</f>
        <v>4292700</v>
      </c>
      <c r="I251" s="56">
        <v>0</v>
      </c>
    </row>
    <row r="252" spans="1:9" ht="47.25">
      <c r="A252" s="38" t="s">
        <v>252</v>
      </c>
      <c r="B252" s="39" t="s">
        <v>189</v>
      </c>
      <c r="C252" s="23" t="s">
        <v>253</v>
      </c>
      <c r="D252" s="39"/>
      <c r="E252" s="39"/>
      <c r="F252" s="56">
        <f>F253</f>
        <v>4292700</v>
      </c>
      <c r="G252" s="56">
        <v>0</v>
      </c>
      <c r="H252" s="56">
        <f>H253</f>
        <v>4292700</v>
      </c>
      <c r="I252" s="56">
        <v>0</v>
      </c>
    </row>
    <row r="253" spans="1:9" ht="15.75">
      <c r="A253" s="38" t="s">
        <v>59</v>
      </c>
      <c r="B253" s="39" t="s">
        <v>189</v>
      </c>
      <c r="C253" s="23" t="s">
        <v>253</v>
      </c>
      <c r="D253" s="39" t="s">
        <v>278</v>
      </c>
      <c r="E253" s="39"/>
      <c r="F253" s="56">
        <f>F254</f>
        <v>4292700</v>
      </c>
      <c r="G253" s="56">
        <v>0</v>
      </c>
      <c r="H253" s="56">
        <f>H254</f>
        <v>4292700</v>
      </c>
      <c r="I253" s="56">
        <v>0</v>
      </c>
    </row>
    <row r="254" spans="1:9" ht="15.75">
      <c r="A254" s="38" t="s">
        <v>113</v>
      </c>
      <c r="B254" s="39" t="s">
        <v>189</v>
      </c>
      <c r="C254" s="23" t="s">
        <v>253</v>
      </c>
      <c r="D254" s="39" t="s">
        <v>278</v>
      </c>
      <c r="E254" s="39" t="s">
        <v>259</v>
      </c>
      <c r="F254" s="56">
        <f>4137700+155000</f>
        <v>4292700</v>
      </c>
      <c r="G254" s="56">
        <v>0</v>
      </c>
      <c r="H254" s="56">
        <f>1549500+2038200+100000+450000+155000</f>
        <v>4292700</v>
      </c>
      <c r="I254" s="56">
        <v>0</v>
      </c>
    </row>
    <row r="255" spans="1:9" ht="47.25">
      <c r="A255" s="19" t="s">
        <v>190</v>
      </c>
      <c r="B255" s="18" t="s">
        <v>191</v>
      </c>
      <c r="C255" s="18"/>
      <c r="D255" s="18"/>
      <c r="E255" s="18"/>
      <c r="F255" s="59">
        <f>F256</f>
        <v>3220000</v>
      </c>
      <c r="G255" s="59">
        <v>0</v>
      </c>
      <c r="H255" s="59">
        <f>H256</f>
        <v>3220000</v>
      </c>
      <c r="I255" s="59">
        <v>0</v>
      </c>
    </row>
    <row r="256" spans="1:9" s="11" customFormat="1" ht="63">
      <c r="A256" s="38" t="s">
        <v>200</v>
      </c>
      <c r="B256" s="39" t="s">
        <v>192</v>
      </c>
      <c r="C256" s="39"/>
      <c r="D256" s="39"/>
      <c r="E256" s="39"/>
      <c r="F256" s="56">
        <f>F257</f>
        <v>3220000</v>
      </c>
      <c r="G256" s="56">
        <v>0</v>
      </c>
      <c r="H256" s="56">
        <f>H257</f>
        <v>3220000</v>
      </c>
      <c r="I256" s="56">
        <v>0</v>
      </c>
    </row>
    <row r="257" spans="1:9" ht="47.25">
      <c r="A257" s="38" t="s">
        <v>252</v>
      </c>
      <c r="B257" s="39" t="s">
        <v>192</v>
      </c>
      <c r="C257" s="39" t="s">
        <v>253</v>
      </c>
      <c r="D257" s="39"/>
      <c r="E257" s="39"/>
      <c r="F257" s="56">
        <f>F258</f>
        <v>3220000</v>
      </c>
      <c r="G257" s="56">
        <v>0</v>
      </c>
      <c r="H257" s="56">
        <f>H258</f>
        <v>3220000</v>
      </c>
      <c r="I257" s="56">
        <v>0</v>
      </c>
    </row>
    <row r="258" spans="1:9" ht="15.75">
      <c r="A258" s="38" t="s">
        <v>59</v>
      </c>
      <c r="B258" s="39" t="s">
        <v>192</v>
      </c>
      <c r="C258" s="39" t="s">
        <v>253</v>
      </c>
      <c r="D258" s="39" t="s">
        <v>278</v>
      </c>
      <c r="E258" s="39"/>
      <c r="F258" s="56">
        <f>F259+F260</f>
        <v>3220000</v>
      </c>
      <c r="G258" s="56">
        <v>0</v>
      </c>
      <c r="H258" s="56">
        <f>H259+H260</f>
        <v>3220000</v>
      </c>
      <c r="I258" s="56">
        <v>0</v>
      </c>
    </row>
    <row r="259" spans="1:9" ht="15.75">
      <c r="A259" s="38" t="s">
        <v>63</v>
      </c>
      <c r="B259" s="39" t="s">
        <v>192</v>
      </c>
      <c r="C259" s="39" t="s">
        <v>253</v>
      </c>
      <c r="D259" s="39" t="s">
        <v>278</v>
      </c>
      <c r="E259" s="39" t="s">
        <v>269</v>
      </c>
      <c r="F259" s="56">
        <v>1870000</v>
      </c>
      <c r="G259" s="56">
        <v>0</v>
      </c>
      <c r="H259" s="56">
        <v>1870000</v>
      </c>
      <c r="I259" s="56">
        <v>0</v>
      </c>
    </row>
    <row r="260" spans="1:9" ht="15.75">
      <c r="A260" s="22" t="s">
        <v>61</v>
      </c>
      <c r="B260" s="39" t="s">
        <v>192</v>
      </c>
      <c r="C260" s="23" t="s">
        <v>253</v>
      </c>
      <c r="D260" s="23" t="s">
        <v>278</v>
      </c>
      <c r="E260" s="23" t="s">
        <v>258</v>
      </c>
      <c r="F260" s="56">
        <v>1350000</v>
      </c>
      <c r="G260" s="56">
        <v>0</v>
      </c>
      <c r="H260" s="56">
        <v>1350000</v>
      </c>
      <c r="I260" s="56">
        <v>0</v>
      </c>
    </row>
    <row r="261" spans="1:9" ht="63">
      <c r="A261" s="19" t="s">
        <v>297</v>
      </c>
      <c r="B261" s="18" t="s">
        <v>193</v>
      </c>
      <c r="C261" s="18"/>
      <c r="D261" s="18"/>
      <c r="E261" s="18"/>
      <c r="F261" s="59">
        <f>F262+F266</f>
        <v>24308500</v>
      </c>
      <c r="G261" s="59">
        <f>G262+G266</f>
        <v>7402000</v>
      </c>
      <c r="H261" s="59">
        <f>H262+H266</f>
        <v>24343500</v>
      </c>
      <c r="I261" s="59">
        <f>I262+I266</f>
        <v>7437000</v>
      </c>
    </row>
    <row r="262" spans="1:9" ht="63">
      <c r="A262" s="38" t="s">
        <v>14</v>
      </c>
      <c r="B262" s="39" t="s">
        <v>194</v>
      </c>
      <c r="C262" s="39"/>
      <c r="D262" s="39"/>
      <c r="E262" s="39"/>
      <c r="F262" s="56">
        <f>F263</f>
        <v>16906500</v>
      </c>
      <c r="G262" s="56">
        <v>0</v>
      </c>
      <c r="H262" s="56">
        <f>H263</f>
        <v>16906500</v>
      </c>
      <c r="I262" s="56">
        <v>0</v>
      </c>
    </row>
    <row r="263" spans="1:9" ht="47.25">
      <c r="A263" s="38" t="s">
        <v>252</v>
      </c>
      <c r="B263" s="39" t="s">
        <v>194</v>
      </c>
      <c r="C263" s="39" t="s">
        <v>253</v>
      </c>
      <c r="D263" s="39"/>
      <c r="E263" s="39"/>
      <c r="F263" s="56">
        <f>F264</f>
        <v>16906500</v>
      </c>
      <c r="G263" s="56">
        <v>0</v>
      </c>
      <c r="H263" s="56">
        <f>H264</f>
        <v>16906500</v>
      </c>
      <c r="I263" s="56">
        <v>0</v>
      </c>
    </row>
    <row r="264" spans="1:9" ht="15.75">
      <c r="A264" s="38" t="s">
        <v>59</v>
      </c>
      <c r="B264" s="39" t="s">
        <v>194</v>
      </c>
      <c r="C264" s="39" t="s">
        <v>253</v>
      </c>
      <c r="D264" s="39" t="s">
        <v>278</v>
      </c>
      <c r="E264" s="39"/>
      <c r="F264" s="56">
        <f>F265</f>
        <v>16906500</v>
      </c>
      <c r="G264" s="56">
        <v>0</v>
      </c>
      <c r="H264" s="56">
        <f>H265</f>
        <v>16906500</v>
      </c>
      <c r="I264" s="56">
        <v>0</v>
      </c>
    </row>
    <row r="265" spans="1:9" ht="31.5">
      <c r="A265" s="38" t="s">
        <v>60</v>
      </c>
      <c r="B265" s="39" t="s">
        <v>194</v>
      </c>
      <c r="C265" s="39" t="s">
        <v>253</v>
      </c>
      <c r="D265" s="39" t="s">
        <v>278</v>
      </c>
      <c r="E265" s="39" t="s">
        <v>278</v>
      </c>
      <c r="F265" s="56">
        <v>16906500</v>
      </c>
      <c r="G265" s="56">
        <v>0</v>
      </c>
      <c r="H265" s="56">
        <v>16906500</v>
      </c>
      <c r="I265" s="56">
        <v>0</v>
      </c>
    </row>
    <row r="266" spans="1:9" ht="33" customHeight="1">
      <c r="A266" s="38" t="s">
        <v>335</v>
      </c>
      <c r="B266" s="39" t="s">
        <v>195</v>
      </c>
      <c r="C266" s="39"/>
      <c r="D266" s="39"/>
      <c r="E266" s="39"/>
      <c r="F266" s="56">
        <f>F270+F267</f>
        <v>7402000</v>
      </c>
      <c r="G266" s="56">
        <f>G270+G267</f>
        <v>7402000</v>
      </c>
      <c r="H266" s="56">
        <f>H270+H267</f>
        <v>7437000</v>
      </c>
      <c r="I266" s="56">
        <f>I270+I267</f>
        <v>7437000</v>
      </c>
    </row>
    <row r="267" spans="1:9" ht="31.5">
      <c r="A267" s="38" t="s">
        <v>263</v>
      </c>
      <c r="B267" s="39" t="s">
        <v>195</v>
      </c>
      <c r="C267" s="39" t="s">
        <v>264</v>
      </c>
      <c r="D267" s="39"/>
      <c r="E267" s="39"/>
      <c r="F267" s="56">
        <f aca="true" t="shared" si="26" ref="F267:I268">F268</f>
        <v>211100</v>
      </c>
      <c r="G267" s="56">
        <f t="shared" si="26"/>
        <v>211100</v>
      </c>
      <c r="H267" s="56">
        <f t="shared" si="26"/>
        <v>211100</v>
      </c>
      <c r="I267" s="56">
        <f t="shared" si="26"/>
        <v>211100</v>
      </c>
    </row>
    <row r="268" spans="1:9" ht="15.75">
      <c r="A268" s="38" t="s">
        <v>265</v>
      </c>
      <c r="B268" s="39" t="s">
        <v>195</v>
      </c>
      <c r="C268" s="39" t="s">
        <v>264</v>
      </c>
      <c r="D268" s="39" t="s">
        <v>266</v>
      </c>
      <c r="E268" s="39"/>
      <c r="F268" s="56">
        <f t="shared" si="26"/>
        <v>211100</v>
      </c>
      <c r="G268" s="56">
        <f t="shared" si="26"/>
        <v>211100</v>
      </c>
      <c r="H268" s="56">
        <f t="shared" si="26"/>
        <v>211100</v>
      </c>
      <c r="I268" s="56">
        <f t="shared" si="26"/>
        <v>211100</v>
      </c>
    </row>
    <row r="269" spans="1:9" ht="15.75">
      <c r="A269" s="38" t="s">
        <v>8</v>
      </c>
      <c r="B269" s="39" t="s">
        <v>195</v>
      </c>
      <c r="C269" s="39" t="s">
        <v>264</v>
      </c>
      <c r="D269" s="39" t="s">
        <v>266</v>
      </c>
      <c r="E269" s="39" t="s">
        <v>271</v>
      </c>
      <c r="F269" s="56">
        <v>211100</v>
      </c>
      <c r="G269" s="56">
        <v>211100</v>
      </c>
      <c r="H269" s="56">
        <v>211100</v>
      </c>
      <c r="I269" s="56">
        <v>211100</v>
      </c>
    </row>
    <row r="270" spans="1:9" ht="47.25">
      <c r="A270" s="38" t="s">
        <v>276</v>
      </c>
      <c r="B270" s="39" t="s">
        <v>195</v>
      </c>
      <c r="C270" s="39" t="s">
        <v>277</v>
      </c>
      <c r="D270" s="39"/>
      <c r="E270" s="39"/>
      <c r="F270" s="56">
        <f aca="true" t="shared" si="27" ref="F270:I271">F271</f>
        <v>7190900</v>
      </c>
      <c r="G270" s="56">
        <f t="shared" si="27"/>
        <v>7190900</v>
      </c>
      <c r="H270" s="56">
        <f t="shared" si="27"/>
        <v>7225900</v>
      </c>
      <c r="I270" s="56">
        <f t="shared" si="27"/>
        <v>7225900</v>
      </c>
    </row>
    <row r="271" spans="1:9" s="11" customFormat="1" ht="15.75">
      <c r="A271" s="38" t="s">
        <v>59</v>
      </c>
      <c r="B271" s="39" t="s">
        <v>195</v>
      </c>
      <c r="C271" s="39" t="s">
        <v>277</v>
      </c>
      <c r="D271" s="39" t="s">
        <v>278</v>
      </c>
      <c r="E271" s="39"/>
      <c r="F271" s="56">
        <f t="shared" si="27"/>
        <v>7190900</v>
      </c>
      <c r="G271" s="56">
        <f t="shared" si="27"/>
        <v>7190900</v>
      </c>
      <c r="H271" s="56">
        <f t="shared" si="27"/>
        <v>7225900</v>
      </c>
      <c r="I271" s="56">
        <f t="shared" si="27"/>
        <v>7225900</v>
      </c>
    </row>
    <row r="272" spans="1:9" s="11" customFormat="1" ht="31.5">
      <c r="A272" s="38" t="s">
        <v>60</v>
      </c>
      <c r="B272" s="39" t="s">
        <v>195</v>
      </c>
      <c r="C272" s="39" t="s">
        <v>277</v>
      </c>
      <c r="D272" s="39" t="s">
        <v>278</v>
      </c>
      <c r="E272" s="39" t="s">
        <v>278</v>
      </c>
      <c r="F272" s="56">
        <v>7190900</v>
      </c>
      <c r="G272" s="56">
        <v>7190900</v>
      </c>
      <c r="H272" s="56">
        <v>7225900</v>
      </c>
      <c r="I272" s="56">
        <v>7225900</v>
      </c>
    </row>
    <row r="273" spans="1:9" ht="63">
      <c r="A273" s="19" t="s">
        <v>199</v>
      </c>
      <c r="B273" s="18" t="s">
        <v>196</v>
      </c>
      <c r="C273" s="18"/>
      <c r="D273" s="18"/>
      <c r="E273" s="18"/>
      <c r="F273" s="59">
        <f>F274+F279+F297+F302</f>
        <v>14005590</v>
      </c>
      <c r="G273" s="59">
        <v>0</v>
      </c>
      <c r="H273" s="59">
        <f>H274+H279+H297+H302</f>
        <v>14905590</v>
      </c>
      <c r="I273" s="59">
        <v>0</v>
      </c>
    </row>
    <row r="274" spans="1:9" ht="47.25">
      <c r="A274" s="19" t="s">
        <v>198</v>
      </c>
      <c r="B274" s="18" t="s">
        <v>197</v>
      </c>
      <c r="C274" s="18"/>
      <c r="D274" s="18"/>
      <c r="E274" s="18"/>
      <c r="F274" s="59">
        <f>F275</f>
        <v>20000</v>
      </c>
      <c r="G274" s="59">
        <v>0</v>
      </c>
      <c r="H274" s="59">
        <f>H275</f>
        <v>20000</v>
      </c>
      <c r="I274" s="59">
        <v>0</v>
      </c>
    </row>
    <row r="275" spans="1:9" ht="31.5">
      <c r="A275" s="38" t="s">
        <v>162</v>
      </c>
      <c r="B275" s="39" t="s">
        <v>201</v>
      </c>
      <c r="C275" s="39"/>
      <c r="D275" s="39"/>
      <c r="E275" s="39"/>
      <c r="F275" s="56">
        <f>F276</f>
        <v>20000</v>
      </c>
      <c r="G275" s="56">
        <v>0</v>
      </c>
      <c r="H275" s="56">
        <f>H276</f>
        <v>20000</v>
      </c>
      <c r="I275" s="56">
        <v>0</v>
      </c>
    </row>
    <row r="276" spans="1:9" s="13" customFormat="1" ht="47.25">
      <c r="A276" s="20" t="s">
        <v>252</v>
      </c>
      <c r="B276" s="21" t="s">
        <v>201</v>
      </c>
      <c r="C276" s="31" t="s">
        <v>253</v>
      </c>
      <c r="D276" s="31"/>
      <c r="E276" s="31"/>
      <c r="F276" s="44">
        <f>F277</f>
        <v>20000</v>
      </c>
      <c r="G276" s="56">
        <v>0</v>
      </c>
      <c r="H276" s="44">
        <f>H277</f>
        <v>20000</v>
      </c>
      <c r="I276" s="56">
        <v>0</v>
      </c>
    </row>
    <row r="277" spans="1:9" s="13" customFormat="1" ht="15.75">
      <c r="A277" s="20" t="s">
        <v>254</v>
      </c>
      <c r="B277" s="21" t="s">
        <v>201</v>
      </c>
      <c r="C277" s="31" t="s">
        <v>253</v>
      </c>
      <c r="D277" s="31" t="s">
        <v>255</v>
      </c>
      <c r="E277" s="31"/>
      <c r="F277" s="44">
        <f>F278</f>
        <v>20000</v>
      </c>
      <c r="G277" s="56">
        <v>0</v>
      </c>
      <c r="H277" s="44">
        <f>H278</f>
        <v>20000</v>
      </c>
      <c r="I277" s="56">
        <v>0</v>
      </c>
    </row>
    <row r="278" spans="1:9" s="13" customFormat="1" ht="15.75">
      <c r="A278" s="20" t="s">
        <v>268</v>
      </c>
      <c r="B278" s="21" t="s">
        <v>201</v>
      </c>
      <c r="C278" s="31" t="s">
        <v>253</v>
      </c>
      <c r="D278" s="31" t="s">
        <v>255</v>
      </c>
      <c r="E278" s="31" t="s">
        <v>255</v>
      </c>
      <c r="F278" s="44">
        <v>20000</v>
      </c>
      <c r="G278" s="56">
        <v>0</v>
      </c>
      <c r="H278" s="44">
        <v>20000</v>
      </c>
      <c r="I278" s="56">
        <v>0</v>
      </c>
    </row>
    <row r="279" spans="1:9" s="13" customFormat="1" ht="63">
      <c r="A279" s="19" t="s">
        <v>109</v>
      </c>
      <c r="B279" s="18" t="s">
        <v>202</v>
      </c>
      <c r="C279" s="18"/>
      <c r="D279" s="18"/>
      <c r="E279" s="18"/>
      <c r="F279" s="59">
        <f>F280+F287+F291</f>
        <v>13638590</v>
      </c>
      <c r="G279" s="59">
        <v>0</v>
      </c>
      <c r="H279" s="59">
        <f>H280+H287+H291</f>
        <v>14438590</v>
      </c>
      <c r="I279" s="59">
        <v>0</v>
      </c>
    </row>
    <row r="280" spans="1:9" s="13" customFormat="1" ht="63">
      <c r="A280" s="38" t="s">
        <v>14</v>
      </c>
      <c r="B280" s="23" t="s">
        <v>203</v>
      </c>
      <c r="C280" s="23"/>
      <c r="D280" s="23"/>
      <c r="E280" s="23"/>
      <c r="F280" s="56">
        <f>F281+F284</f>
        <v>12364190</v>
      </c>
      <c r="G280" s="56">
        <v>0</v>
      </c>
      <c r="H280" s="56">
        <f>H281+H284</f>
        <v>13164190</v>
      </c>
      <c r="I280" s="56">
        <v>0</v>
      </c>
    </row>
    <row r="281" spans="1:9" ht="78.75">
      <c r="A281" s="22" t="s">
        <v>272</v>
      </c>
      <c r="B281" s="23" t="s">
        <v>203</v>
      </c>
      <c r="C281" s="23" t="s">
        <v>273</v>
      </c>
      <c r="D281" s="23"/>
      <c r="E281" s="23"/>
      <c r="F281" s="56">
        <f>F282</f>
        <v>11631500</v>
      </c>
      <c r="G281" s="56">
        <v>0</v>
      </c>
      <c r="H281" s="56">
        <f>H282</f>
        <v>11631500</v>
      </c>
      <c r="I281" s="56">
        <v>0</v>
      </c>
    </row>
    <row r="282" spans="1:9" s="13" customFormat="1" ht="31.5">
      <c r="A282" s="38" t="s">
        <v>58</v>
      </c>
      <c r="B282" s="23" t="s">
        <v>203</v>
      </c>
      <c r="C282" s="23" t="s">
        <v>273</v>
      </c>
      <c r="D282" s="23" t="s">
        <v>259</v>
      </c>
      <c r="E282" s="23"/>
      <c r="F282" s="56">
        <f>F283</f>
        <v>11631500</v>
      </c>
      <c r="G282" s="56">
        <v>0</v>
      </c>
      <c r="H282" s="56">
        <f>H283</f>
        <v>11631500</v>
      </c>
      <c r="I282" s="56">
        <v>0</v>
      </c>
    </row>
    <row r="283" spans="1:9" s="13" customFormat="1" ht="47.25">
      <c r="A283" s="22" t="s">
        <v>116</v>
      </c>
      <c r="B283" s="23" t="s">
        <v>203</v>
      </c>
      <c r="C283" s="23" t="s">
        <v>273</v>
      </c>
      <c r="D283" s="23" t="s">
        <v>259</v>
      </c>
      <c r="E283" s="23" t="s">
        <v>257</v>
      </c>
      <c r="F283" s="56">
        <v>11631500</v>
      </c>
      <c r="G283" s="56">
        <v>0</v>
      </c>
      <c r="H283" s="56">
        <v>11631500</v>
      </c>
      <c r="I283" s="56">
        <v>0</v>
      </c>
    </row>
    <row r="284" spans="1:9" s="13" customFormat="1" ht="31.5">
      <c r="A284" s="22" t="s">
        <v>261</v>
      </c>
      <c r="B284" s="23" t="s">
        <v>203</v>
      </c>
      <c r="C284" s="23" t="s">
        <v>262</v>
      </c>
      <c r="D284" s="23"/>
      <c r="E284" s="23"/>
      <c r="F284" s="56">
        <f>F285</f>
        <v>732690</v>
      </c>
      <c r="G284" s="56">
        <v>0</v>
      </c>
      <c r="H284" s="56">
        <f>H285</f>
        <v>1532690</v>
      </c>
      <c r="I284" s="56">
        <v>0</v>
      </c>
    </row>
    <row r="285" spans="1:9" s="13" customFormat="1" ht="31.5">
      <c r="A285" s="38" t="s">
        <v>58</v>
      </c>
      <c r="B285" s="23" t="s">
        <v>203</v>
      </c>
      <c r="C285" s="23" t="s">
        <v>262</v>
      </c>
      <c r="D285" s="23" t="s">
        <v>259</v>
      </c>
      <c r="E285" s="23"/>
      <c r="F285" s="56">
        <f>F286</f>
        <v>732690</v>
      </c>
      <c r="G285" s="56">
        <v>0</v>
      </c>
      <c r="H285" s="56">
        <f>H286</f>
        <v>1532690</v>
      </c>
      <c r="I285" s="56">
        <v>0</v>
      </c>
    </row>
    <row r="286" spans="1:9" s="13" customFormat="1" ht="47.25">
      <c r="A286" s="22" t="s">
        <v>116</v>
      </c>
      <c r="B286" s="23" t="s">
        <v>203</v>
      </c>
      <c r="C286" s="23" t="s">
        <v>262</v>
      </c>
      <c r="D286" s="39" t="s">
        <v>259</v>
      </c>
      <c r="E286" s="39" t="s">
        <v>257</v>
      </c>
      <c r="F286" s="56">
        <v>732690</v>
      </c>
      <c r="G286" s="56">
        <v>0</v>
      </c>
      <c r="H286" s="56">
        <v>1532690</v>
      </c>
      <c r="I286" s="56">
        <v>0</v>
      </c>
    </row>
    <row r="287" spans="1:9" s="13" customFormat="1" ht="15.75">
      <c r="A287" s="22" t="s">
        <v>205</v>
      </c>
      <c r="B287" s="23" t="s">
        <v>204</v>
      </c>
      <c r="C287" s="23"/>
      <c r="D287" s="23"/>
      <c r="E287" s="23"/>
      <c r="F287" s="56">
        <f>F288</f>
        <v>1000000</v>
      </c>
      <c r="G287" s="56">
        <v>0</v>
      </c>
      <c r="H287" s="56">
        <f>H288</f>
        <v>1000000</v>
      </c>
      <c r="I287" s="56">
        <v>0</v>
      </c>
    </row>
    <row r="288" spans="1:9" s="13" customFormat="1" ht="15.75">
      <c r="A288" s="22" t="s">
        <v>274</v>
      </c>
      <c r="B288" s="23" t="s">
        <v>204</v>
      </c>
      <c r="C288" s="23" t="s">
        <v>275</v>
      </c>
      <c r="D288" s="23"/>
      <c r="E288" s="23"/>
      <c r="F288" s="56">
        <f>F289</f>
        <v>1000000</v>
      </c>
      <c r="G288" s="56">
        <v>0</v>
      </c>
      <c r="H288" s="56">
        <f>H289</f>
        <v>1000000</v>
      </c>
      <c r="I288" s="56">
        <v>0</v>
      </c>
    </row>
    <row r="289" spans="1:9" s="13" customFormat="1" ht="15.75">
      <c r="A289" s="38" t="s">
        <v>53</v>
      </c>
      <c r="B289" s="23" t="s">
        <v>204</v>
      </c>
      <c r="C289" s="23" t="s">
        <v>275</v>
      </c>
      <c r="D289" s="23" t="s">
        <v>269</v>
      </c>
      <c r="E289" s="23"/>
      <c r="F289" s="56">
        <f>F290</f>
        <v>1000000</v>
      </c>
      <c r="G289" s="56">
        <v>0</v>
      </c>
      <c r="H289" s="56">
        <f>H290</f>
        <v>1000000</v>
      </c>
      <c r="I289" s="56">
        <v>0</v>
      </c>
    </row>
    <row r="290" spans="1:9" s="13" customFormat="1" ht="15.75">
      <c r="A290" s="22" t="s">
        <v>124</v>
      </c>
      <c r="B290" s="23" t="s">
        <v>204</v>
      </c>
      <c r="C290" s="23" t="s">
        <v>275</v>
      </c>
      <c r="D290" s="23" t="s">
        <v>269</v>
      </c>
      <c r="E290" s="23" t="s">
        <v>42</v>
      </c>
      <c r="F290" s="56">
        <v>1000000</v>
      </c>
      <c r="G290" s="56">
        <v>0</v>
      </c>
      <c r="H290" s="56">
        <v>1000000</v>
      </c>
      <c r="I290" s="56">
        <v>0</v>
      </c>
    </row>
    <row r="291" spans="1:9" s="13" customFormat="1" ht="31.5">
      <c r="A291" s="38" t="s">
        <v>162</v>
      </c>
      <c r="B291" s="23" t="s">
        <v>206</v>
      </c>
      <c r="C291" s="23"/>
      <c r="D291" s="23"/>
      <c r="E291" s="23"/>
      <c r="F291" s="56">
        <f>F292</f>
        <v>274400</v>
      </c>
      <c r="G291" s="56">
        <v>0</v>
      </c>
      <c r="H291" s="56">
        <f>H292</f>
        <v>274400</v>
      </c>
      <c r="I291" s="56">
        <v>0</v>
      </c>
    </row>
    <row r="292" spans="1:9" s="11" customFormat="1" ht="31.5">
      <c r="A292" s="22" t="s">
        <v>261</v>
      </c>
      <c r="B292" s="23" t="s">
        <v>206</v>
      </c>
      <c r="C292" s="23" t="s">
        <v>262</v>
      </c>
      <c r="D292" s="23"/>
      <c r="E292" s="23"/>
      <c r="F292" s="56">
        <f>F293+F295</f>
        <v>274400</v>
      </c>
      <c r="G292" s="56">
        <v>0</v>
      </c>
      <c r="H292" s="56">
        <f>H293+H295</f>
        <v>274400</v>
      </c>
      <c r="I292" s="56">
        <v>0</v>
      </c>
    </row>
    <row r="293" spans="1:9" s="13" customFormat="1" ht="15.75">
      <c r="A293" s="38" t="s">
        <v>53</v>
      </c>
      <c r="B293" s="23" t="s">
        <v>206</v>
      </c>
      <c r="C293" s="23" t="s">
        <v>262</v>
      </c>
      <c r="D293" s="23" t="s">
        <v>269</v>
      </c>
      <c r="E293" s="23"/>
      <c r="F293" s="56">
        <f>F294</f>
        <v>224400</v>
      </c>
      <c r="G293" s="56">
        <v>0</v>
      </c>
      <c r="H293" s="56">
        <f>H294</f>
        <v>224400</v>
      </c>
      <c r="I293" s="56">
        <v>0</v>
      </c>
    </row>
    <row r="294" spans="1:9" s="13" customFormat="1" ht="15.75">
      <c r="A294" s="38" t="s">
        <v>54</v>
      </c>
      <c r="B294" s="23" t="s">
        <v>206</v>
      </c>
      <c r="C294" s="23" t="s">
        <v>262</v>
      </c>
      <c r="D294" s="23" t="s">
        <v>269</v>
      </c>
      <c r="E294" s="23" t="s">
        <v>55</v>
      </c>
      <c r="F294" s="56">
        <f>224400</f>
        <v>224400</v>
      </c>
      <c r="G294" s="56">
        <v>0</v>
      </c>
      <c r="H294" s="56">
        <f>224400</f>
        <v>224400</v>
      </c>
      <c r="I294" s="56">
        <v>0</v>
      </c>
    </row>
    <row r="295" spans="1:9" s="13" customFormat="1" ht="31.5">
      <c r="A295" s="38" t="s">
        <v>58</v>
      </c>
      <c r="B295" s="23" t="s">
        <v>206</v>
      </c>
      <c r="C295" s="23" t="s">
        <v>262</v>
      </c>
      <c r="D295" s="23" t="s">
        <v>259</v>
      </c>
      <c r="E295" s="23"/>
      <c r="F295" s="56">
        <f>F296</f>
        <v>50000</v>
      </c>
      <c r="G295" s="56">
        <v>0</v>
      </c>
      <c r="H295" s="56">
        <f>H296</f>
        <v>50000</v>
      </c>
      <c r="I295" s="56">
        <v>0</v>
      </c>
    </row>
    <row r="296" spans="1:9" s="13" customFormat="1" ht="47.25">
      <c r="A296" s="22" t="s">
        <v>116</v>
      </c>
      <c r="B296" s="23" t="s">
        <v>206</v>
      </c>
      <c r="C296" s="23" t="s">
        <v>262</v>
      </c>
      <c r="D296" s="23" t="s">
        <v>259</v>
      </c>
      <c r="E296" s="23" t="s">
        <v>257</v>
      </c>
      <c r="F296" s="56">
        <v>50000</v>
      </c>
      <c r="G296" s="56">
        <v>0</v>
      </c>
      <c r="H296" s="56">
        <v>50000</v>
      </c>
      <c r="I296" s="56">
        <v>0</v>
      </c>
    </row>
    <row r="297" spans="1:9" s="11" customFormat="1" ht="31.5">
      <c r="A297" s="19" t="s">
        <v>207</v>
      </c>
      <c r="B297" s="18" t="s">
        <v>208</v>
      </c>
      <c r="C297" s="18"/>
      <c r="D297" s="18"/>
      <c r="E297" s="18"/>
      <c r="F297" s="59">
        <f>F298</f>
        <v>1000</v>
      </c>
      <c r="G297" s="59">
        <v>0</v>
      </c>
      <c r="H297" s="59">
        <f>H298</f>
        <v>1000</v>
      </c>
      <c r="I297" s="59">
        <v>0</v>
      </c>
    </row>
    <row r="298" spans="1:9" ht="31.5">
      <c r="A298" s="38" t="s">
        <v>162</v>
      </c>
      <c r="B298" s="23" t="s">
        <v>209</v>
      </c>
      <c r="C298" s="23"/>
      <c r="D298" s="23"/>
      <c r="E298" s="23"/>
      <c r="F298" s="56">
        <f>F299</f>
        <v>1000</v>
      </c>
      <c r="G298" s="56">
        <v>0</v>
      </c>
      <c r="H298" s="56">
        <f>H299</f>
        <v>1000</v>
      </c>
      <c r="I298" s="56">
        <v>0</v>
      </c>
    </row>
    <row r="299" spans="1:9" ht="33.75" customHeight="1">
      <c r="A299" s="22" t="s">
        <v>261</v>
      </c>
      <c r="B299" s="23" t="s">
        <v>209</v>
      </c>
      <c r="C299" s="23" t="s">
        <v>262</v>
      </c>
      <c r="D299" s="23"/>
      <c r="E299" s="23"/>
      <c r="F299" s="56">
        <f>F300</f>
        <v>1000</v>
      </c>
      <c r="G299" s="56">
        <v>0</v>
      </c>
      <c r="H299" s="56">
        <f>H300</f>
        <v>1000</v>
      </c>
      <c r="I299" s="56">
        <v>0</v>
      </c>
    </row>
    <row r="300" spans="1:9" ht="15.75">
      <c r="A300" s="38" t="s">
        <v>53</v>
      </c>
      <c r="B300" s="23" t="s">
        <v>209</v>
      </c>
      <c r="C300" s="23" t="s">
        <v>262</v>
      </c>
      <c r="D300" s="23" t="s">
        <v>269</v>
      </c>
      <c r="E300" s="23"/>
      <c r="F300" s="56">
        <f>F301</f>
        <v>1000</v>
      </c>
      <c r="G300" s="56">
        <v>0</v>
      </c>
      <c r="H300" s="56">
        <f>H301</f>
        <v>1000</v>
      </c>
      <c r="I300" s="56">
        <v>0</v>
      </c>
    </row>
    <row r="301" spans="1:9" ht="15.75">
      <c r="A301" s="38" t="s">
        <v>54</v>
      </c>
      <c r="B301" s="23" t="s">
        <v>209</v>
      </c>
      <c r="C301" s="23" t="s">
        <v>262</v>
      </c>
      <c r="D301" s="23" t="s">
        <v>269</v>
      </c>
      <c r="E301" s="23" t="s">
        <v>55</v>
      </c>
      <c r="F301" s="56">
        <v>1000</v>
      </c>
      <c r="G301" s="56">
        <v>0</v>
      </c>
      <c r="H301" s="56">
        <v>1000</v>
      </c>
      <c r="I301" s="56">
        <v>0</v>
      </c>
    </row>
    <row r="302" spans="1:9" ht="29.25" customHeight="1">
      <c r="A302" s="19" t="s">
        <v>210</v>
      </c>
      <c r="B302" s="18" t="s">
        <v>211</v>
      </c>
      <c r="C302" s="18"/>
      <c r="D302" s="18"/>
      <c r="E302" s="18"/>
      <c r="F302" s="59">
        <f>F303+F307</f>
        <v>346000</v>
      </c>
      <c r="G302" s="59">
        <v>0</v>
      </c>
      <c r="H302" s="59">
        <f>H303+H307</f>
        <v>446000</v>
      </c>
      <c r="I302" s="59">
        <v>0</v>
      </c>
    </row>
    <row r="303" spans="1:9" ht="47.25">
      <c r="A303" s="38" t="s">
        <v>185</v>
      </c>
      <c r="B303" s="39" t="s">
        <v>281</v>
      </c>
      <c r="C303" s="39"/>
      <c r="D303" s="39"/>
      <c r="E303" s="39"/>
      <c r="F303" s="56">
        <f>F304</f>
        <v>231000</v>
      </c>
      <c r="G303" s="56">
        <v>0</v>
      </c>
      <c r="H303" s="56">
        <f>H304</f>
        <v>231000</v>
      </c>
      <c r="I303" s="56">
        <v>0</v>
      </c>
    </row>
    <row r="304" spans="1:9" ht="47.25">
      <c r="A304" s="38" t="s">
        <v>252</v>
      </c>
      <c r="B304" s="39" t="s">
        <v>281</v>
      </c>
      <c r="C304" s="39" t="s">
        <v>253</v>
      </c>
      <c r="D304" s="39"/>
      <c r="E304" s="39"/>
      <c r="F304" s="56">
        <f>F305</f>
        <v>231000</v>
      </c>
      <c r="G304" s="56">
        <v>0</v>
      </c>
      <c r="H304" s="56">
        <f>H305</f>
        <v>231000</v>
      </c>
      <c r="I304" s="56">
        <v>0</v>
      </c>
    </row>
    <row r="305" spans="1:9" s="11" customFormat="1" ht="31.5">
      <c r="A305" s="38" t="s">
        <v>58</v>
      </c>
      <c r="B305" s="39" t="s">
        <v>281</v>
      </c>
      <c r="C305" s="39" t="s">
        <v>253</v>
      </c>
      <c r="D305" s="39" t="s">
        <v>259</v>
      </c>
      <c r="E305" s="39"/>
      <c r="F305" s="56">
        <f>F306</f>
        <v>231000</v>
      </c>
      <c r="G305" s="56">
        <v>0</v>
      </c>
      <c r="H305" s="56">
        <f>H306</f>
        <v>231000</v>
      </c>
      <c r="I305" s="56">
        <v>0</v>
      </c>
    </row>
    <row r="306" spans="1:9" s="11" customFormat="1" ht="31.5">
      <c r="A306" s="38" t="s">
        <v>114</v>
      </c>
      <c r="B306" s="39" t="s">
        <v>281</v>
      </c>
      <c r="C306" s="39" t="s">
        <v>253</v>
      </c>
      <c r="D306" s="39" t="s">
        <v>259</v>
      </c>
      <c r="E306" s="39" t="s">
        <v>62</v>
      </c>
      <c r="F306" s="56">
        <v>231000</v>
      </c>
      <c r="G306" s="56">
        <v>0</v>
      </c>
      <c r="H306" s="56">
        <v>231000</v>
      </c>
      <c r="I306" s="56">
        <v>0</v>
      </c>
    </row>
    <row r="307" spans="1:9" ht="47.25">
      <c r="A307" s="38" t="s">
        <v>252</v>
      </c>
      <c r="B307" s="39" t="s">
        <v>282</v>
      </c>
      <c r="C307" s="39" t="s">
        <v>253</v>
      </c>
      <c r="D307" s="39"/>
      <c r="E307" s="39"/>
      <c r="F307" s="56">
        <f>F308</f>
        <v>115000</v>
      </c>
      <c r="G307" s="56">
        <v>0</v>
      </c>
      <c r="H307" s="56">
        <f>H308</f>
        <v>215000</v>
      </c>
      <c r="I307" s="56">
        <v>0</v>
      </c>
    </row>
    <row r="308" spans="1:9" ht="31.5">
      <c r="A308" s="38" t="s">
        <v>58</v>
      </c>
      <c r="B308" s="39" t="s">
        <v>282</v>
      </c>
      <c r="C308" s="39" t="s">
        <v>253</v>
      </c>
      <c r="D308" s="39" t="s">
        <v>259</v>
      </c>
      <c r="E308" s="39"/>
      <c r="F308" s="56">
        <f>F309</f>
        <v>115000</v>
      </c>
      <c r="G308" s="56">
        <v>0</v>
      </c>
      <c r="H308" s="56">
        <f>H309</f>
        <v>215000</v>
      </c>
      <c r="I308" s="56">
        <v>0</v>
      </c>
    </row>
    <row r="309" spans="1:9" ht="31.5">
      <c r="A309" s="38" t="s">
        <v>114</v>
      </c>
      <c r="B309" s="39" t="s">
        <v>282</v>
      </c>
      <c r="C309" s="39" t="s">
        <v>253</v>
      </c>
      <c r="D309" s="39" t="s">
        <v>259</v>
      </c>
      <c r="E309" s="39" t="s">
        <v>62</v>
      </c>
      <c r="F309" s="56">
        <v>115000</v>
      </c>
      <c r="G309" s="56">
        <v>0</v>
      </c>
      <c r="H309" s="56">
        <v>215000</v>
      </c>
      <c r="I309" s="56">
        <v>0</v>
      </c>
    </row>
    <row r="310" spans="1:9" ht="31.5">
      <c r="A310" s="19" t="s">
        <v>213</v>
      </c>
      <c r="B310" s="18" t="s">
        <v>212</v>
      </c>
      <c r="C310" s="18"/>
      <c r="D310" s="18"/>
      <c r="E310" s="18"/>
      <c r="F310" s="59">
        <f>F311</f>
        <v>60000</v>
      </c>
      <c r="G310" s="59">
        <v>0</v>
      </c>
      <c r="H310" s="59">
        <f>H311</f>
        <v>60000</v>
      </c>
      <c r="I310" s="59">
        <v>0</v>
      </c>
    </row>
    <row r="311" spans="1:9" ht="31.5">
      <c r="A311" s="19" t="s">
        <v>214</v>
      </c>
      <c r="B311" s="18" t="s">
        <v>215</v>
      </c>
      <c r="C311" s="18"/>
      <c r="D311" s="18"/>
      <c r="E311" s="18"/>
      <c r="F311" s="59">
        <f>F312</f>
        <v>60000</v>
      </c>
      <c r="G311" s="59">
        <v>0</v>
      </c>
      <c r="H311" s="59">
        <f>H312</f>
        <v>60000</v>
      </c>
      <c r="I311" s="59">
        <v>0</v>
      </c>
    </row>
    <row r="312" spans="1:9" ht="31.5">
      <c r="A312" s="38" t="s">
        <v>217</v>
      </c>
      <c r="B312" s="39" t="s">
        <v>216</v>
      </c>
      <c r="C312" s="39"/>
      <c r="D312" s="39"/>
      <c r="E312" s="39"/>
      <c r="F312" s="56">
        <f>F313+F316</f>
        <v>60000</v>
      </c>
      <c r="G312" s="56">
        <v>0</v>
      </c>
      <c r="H312" s="56">
        <f>H313+H316</f>
        <v>60000</v>
      </c>
      <c r="I312" s="56">
        <v>0</v>
      </c>
    </row>
    <row r="313" spans="1:9" ht="31.5">
      <c r="A313" s="22" t="s">
        <v>261</v>
      </c>
      <c r="B313" s="39" t="s">
        <v>216</v>
      </c>
      <c r="C313" s="39" t="s">
        <v>262</v>
      </c>
      <c r="D313" s="39"/>
      <c r="E313" s="39"/>
      <c r="F313" s="56">
        <f>F314</f>
        <v>30000</v>
      </c>
      <c r="G313" s="56">
        <v>0</v>
      </c>
      <c r="H313" s="56">
        <f>H314</f>
        <v>30000</v>
      </c>
      <c r="I313" s="56">
        <v>0</v>
      </c>
    </row>
    <row r="314" spans="1:9" s="11" customFormat="1" ht="15.75">
      <c r="A314" s="38" t="s">
        <v>117</v>
      </c>
      <c r="B314" s="39" t="s">
        <v>216</v>
      </c>
      <c r="C314" s="39" t="s">
        <v>262</v>
      </c>
      <c r="D314" s="39" t="s">
        <v>271</v>
      </c>
      <c r="E314" s="39"/>
      <c r="F314" s="56">
        <f>F315</f>
        <v>30000</v>
      </c>
      <c r="G314" s="56">
        <v>0</v>
      </c>
      <c r="H314" s="56">
        <f>H315</f>
        <v>30000</v>
      </c>
      <c r="I314" s="56">
        <v>0</v>
      </c>
    </row>
    <row r="315" spans="1:9" s="11" customFormat="1" ht="31.5">
      <c r="A315" s="38" t="s">
        <v>118</v>
      </c>
      <c r="B315" s="39" t="s">
        <v>216</v>
      </c>
      <c r="C315" s="39" t="s">
        <v>262</v>
      </c>
      <c r="D315" s="39" t="s">
        <v>271</v>
      </c>
      <c r="E315" s="39" t="s">
        <v>278</v>
      </c>
      <c r="F315" s="56">
        <v>30000</v>
      </c>
      <c r="G315" s="56">
        <v>0</v>
      </c>
      <c r="H315" s="56">
        <f>20000+10000</f>
        <v>30000</v>
      </c>
      <c r="I315" s="56">
        <v>0</v>
      </c>
    </row>
    <row r="316" spans="1:9" ht="47.25">
      <c r="A316" s="38" t="s">
        <v>252</v>
      </c>
      <c r="B316" s="39" t="s">
        <v>216</v>
      </c>
      <c r="C316" s="39" t="s">
        <v>253</v>
      </c>
      <c r="D316" s="39"/>
      <c r="E316" s="39"/>
      <c r="F316" s="56">
        <f>F317</f>
        <v>30000</v>
      </c>
      <c r="G316" s="56">
        <v>0</v>
      </c>
      <c r="H316" s="56">
        <f>H317</f>
        <v>30000</v>
      </c>
      <c r="I316" s="56">
        <v>0</v>
      </c>
    </row>
    <row r="317" spans="1:9" ht="39" customHeight="1">
      <c r="A317" s="38" t="s">
        <v>117</v>
      </c>
      <c r="B317" s="39" t="s">
        <v>216</v>
      </c>
      <c r="C317" s="39" t="s">
        <v>253</v>
      </c>
      <c r="D317" s="39" t="s">
        <v>271</v>
      </c>
      <c r="E317" s="39"/>
      <c r="F317" s="56">
        <f>F318</f>
        <v>30000</v>
      </c>
      <c r="G317" s="56">
        <v>0</v>
      </c>
      <c r="H317" s="56">
        <f>H318</f>
        <v>30000</v>
      </c>
      <c r="I317" s="56">
        <v>0</v>
      </c>
    </row>
    <row r="318" spans="1:9" ht="31.5">
      <c r="A318" s="38" t="s">
        <v>118</v>
      </c>
      <c r="B318" s="39" t="s">
        <v>216</v>
      </c>
      <c r="C318" s="39" t="s">
        <v>253</v>
      </c>
      <c r="D318" s="39" t="s">
        <v>271</v>
      </c>
      <c r="E318" s="39" t="s">
        <v>278</v>
      </c>
      <c r="F318" s="56">
        <v>30000</v>
      </c>
      <c r="G318" s="56">
        <v>0</v>
      </c>
      <c r="H318" s="56">
        <v>30000</v>
      </c>
      <c r="I318" s="56">
        <v>0</v>
      </c>
    </row>
    <row r="319" spans="1:9" ht="31.5">
      <c r="A319" s="19" t="s">
        <v>219</v>
      </c>
      <c r="B319" s="18" t="s">
        <v>218</v>
      </c>
      <c r="C319" s="18"/>
      <c r="D319" s="18"/>
      <c r="E319" s="18"/>
      <c r="F319" s="59">
        <f>F320+F325</f>
        <v>9910200</v>
      </c>
      <c r="G319" s="59">
        <v>0</v>
      </c>
      <c r="H319" s="59">
        <f>H320+H325</f>
        <v>10205100</v>
      </c>
      <c r="I319" s="59">
        <v>0</v>
      </c>
    </row>
    <row r="320" spans="1:9" ht="31.5">
      <c r="A320" s="19" t="s">
        <v>220</v>
      </c>
      <c r="B320" s="18" t="s">
        <v>221</v>
      </c>
      <c r="C320" s="18"/>
      <c r="D320" s="18"/>
      <c r="E320" s="18"/>
      <c r="F320" s="59">
        <f>F321</f>
        <v>9434580</v>
      </c>
      <c r="G320" s="59">
        <v>0</v>
      </c>
      <c r="H320" s="59">
        <f>H321</f>
        <v>9729480</v>
      </c>
      <c r="I320" s="59">
        <v>0</v>
      </c>
    </row>
    <row r="321" spans="1:9" ht="47.25">
      <c r="A321" s="38" t="s">
        <v>185</v>
      </c>
      <c r="B321" s="39" t="s">
        <v>223</v>
      </c>
      <c r="C321" s="39"/>
      <c r="D321" s="39"/>
      <c r="E321" s="39"/>
      <c r="F321" s="56">
        <f>F322</f>
        <v>9434580</v>
      </c>
      <c r="G321" s="56">
        <v>0</v>
      </c>
      <c r="H321" s="56">
        <f>H322</f>
        <v>9729480</v>
      </c>
      <c r="I321" s="56">
        <v>0</v>
      </c>
    </row>
    <row r="322" spans="1:9" ht="47.25">
      <c r="A322" s="38" t="s">
        <v>252</v>
      </c>
      <c r="B322" s="39" t="s">
        <v>223</v>
      </c>
      <c r="C322" s="39" t="s">
        <v>253</v>
      </c>
      <c r="D322" s="39"/>
      <c r="E322" s="39"/>
      <c r="F322" s="56">
        <f>F323</f>
        <v>9434580</v>
      </c>
      <c r="G322" s="56">
        <v>0</v>
      </c>
      <c r="H322" s="56">
        <f>H323</f>
        <v>9729480</v>
      </c>
      <c r="I322" s="56">
        <v>0</v>
      </c>
    </row>
    <row r="323" spans="1:9" ht="15.75">
      <c r="A323" s="38" t="s">
        <v>57</v>
      </c>
      <c r="B323" s="39" t="s">
        <v>223</v>
      </c>
      <c r="C323" s="39" t="s">
        <v>253</v>
      </c>
      <c r="D323" s="39" t="s">
        <v>270</v>
      </c>
      <c r="E323" s="39"/>
      <c r="F323" s="56">
        <f>F324</f>
        <v>9434580</v>
      </c>
      <c r="G323" s="56">
        <v>0</v>
      </c>
      <c r="H323" s="56">
        <f>H324</f>
        <v>9729480</v>
      </c>
      <c r="I323" s="56">
        <v>0</v>
      </c>
    </row>
    <row r="324" spans="1:9" s="11" customFormat="1" ht="15.75">
      <c r="A324" s="38" t="s">
        <v>112</v>
      </c>
      <c r="B324" s="39" t="s">
        <v>223</v>
      </c>
      <c r="C324" s="39" t="s">
        <v>253</v>
      </c>
      <c r="D324" s="39" t="s">
        <v>270</v>
      </c>
      <c r="E324" s="39" t="s">
        <v>257</v>
      </c>
      <c r="F324" s="56">
        <v>9434580</v>
      </c>
      <c r="G324" s="56">
        <v>0</v>
      </c>
      <c r="H324" s="56">
        <v>9729480</v>
      </c>
      <c r="I324" s="56">
        <v>0</v>
      </c>
    </row>
    <row r="325" spans="1:9" ht="47.25">
      <c r="A325" s="19" t="s">
        <v>224</v>
      </c>
      <c r="B325" s="18" t="s">
        <v>225</v>
      </c>
      <c r="C325" s="18"/>
      <c r="D325" s="18"/>
      <c r="E325" s="18"/>
      <c r="F325" s="59">
        <f>F326+F330</f>
        <v>475620</v>
      </c>
      <c r="G325" s="59">
        <v>0</v>
      </c>
      <c r="H325" s="59">
        <f>H326+H330</f>
        <v>475620</v>
      </c>
      <c r="I325" s="56">
        <v>0</v>
      </c>
    </row>
    <row r="326" spans="1:9" ht="15.75">
      <c r="A326" s="38" t="s">
        <v>222</v>
      </c>
      <c r="B326" s="39" t="s">
        <v>226</v>
      </c>
      <c r="C326" s="39"/>
      <c r="D326" s="39"/>
      <c r="E326" s="39"/>
      <c r="F326" s="56">
        <f>F327</f>
        <v>275620</v>
      </c>
      <c r="G326" s="56">
        <v>0</v>
      </c>
      <c r="H326" s="56">
        <f>H327</f>
        <v>275620</v>
      </c>
      <c r="I326" s="56">
        <v>0</v>
      </c>
    </row>
    <row r="327" spans="1:9" ht="47.25">
      <c r="A327" s="38" t="s">
        <v>252</v>
      </c>
      <c r="B327" s="39" t="s">
        <v>226</v>
      </c>
      <c r="C327" s="39" t="s">
        <v>253</v>
      </c>
      <c r="D327" s="39"/>
      <c r="E327" s="39"/>
      <c r="F327" s="56">
        <f>F328</f>
        <v>275620</v>
      </c>
      <c r="G327" s="56">
        <v>0</v>
      </c>
      <c r="H327" s="56">
        <f>H328</f>
        <v>275620</v>
      </c>
      <c r="I327" s="56">
        <v>0</v>
      </c>
    </row>
    <row r="328" spans="1:9" s="11" customFormat="1" ht="15.75">
      <c r="A328" s="38" t="s">
        <v>57</v>
      </c>
      <c r="B328" s="39" t="s">
        <v>226</v>
      </c>
      <c r="C328" s="39" t="s">
        <v>253</v>
      </c>
      <c r="D328" s="39" t="s">
        <v>270</v>
      </c>
      <c r="E328" s="39"/>
      <c r="F328" s="56">
        <f>F329</f>
        <v>275620</v>
      </c>
      <c r="G328" s="56">
        <v>0</v>
      </c>
      <c r="H328" s="56">
        <f>H329</f>
        <v>275620</v>
      </c>
      <c r="I328" s="56">
        <v>0</v>
      </c>
    </row>
    <row r="329" spans="1:9" s="11" customFormat="1" ht="15.75">
      <c r="A329" s="38" t="s">
        <v>112</v>
      </c>
      <c r="B329" s="39" t="s">
        <v>226</v>
      </c>
      <c r="C329" s="39" t="s">
        <v>253</v>
      </c>
      <c r="D329" s="39" t="s">
        <v>270</v>
      </c>
      <c r="E329" s="39" t="s">
        <v>257</v>
      </c>
      <c r="F329" s="56">
        <v>275620</v>
      </c>
      <c r="G329" s="56">
        <v>0</v>
      </c>
      <c r="H329" s="56">
        <v>275620</v>
      </c>
      <c r="I329" s="56">
        <v>0</v>
      </c>
    </row>
    <row r="330" spans="1:9" s="26" customFormat="1" ht="31.5">
      <c r="A330" s="50" t="s">
        <v>162</v>
      </c>
      <c r="B330" s="32" t="s">
        <v>320</v>
      </c>
      <c r="C330" s="31"/>
      <c r="D330" s="31"/>
      <c r="E330" s="31"/>
      <c r="F330" s="44">
        <f aca="true" t="shared" si="28" ref="F330:H332">F331</f>
        <v>200000</v>
      </c>
      <c r="G330" s="56">
        <v>0</v>
      </c>
      <c r="H330" s="44">
        <f t="shared" si="28"/>
        <v>200000</v>
      </c>
      <c r="I330" s="56">
        <v>0</v>
      </c>
    </row>
    <row r="331" spans="1:9" ht="47.25">
      <c r="A331" s="22" t="s">
        <v>252</v>
      </c>
      <c r="B331" s="23" t="s">
        <v>320</v>
      </c>
      <c r="C331" s="32" t="s">
        <v>253</v>
      </c>
      <c r="D331" s="31"/>
      <c r="E331" s="31"/>
      <c r="F331" s="44">
        <f t="shared" si="28"/>
        <v>200000</v>
      </c>
      <c r="G331" s="56">
        <v>0</v>
      </c>
      <c r="H331" s="44">
        <f t="shared" si="28"/>
        <v>200000</v>
      </c>
      <c r="I331" s="56">
        <v>0</v>
      </c>
    </row>
    <row r="332" spans="1:9" ht="15.75">
      <c r="A332" s="22" t="s">
        <v>59</v>
      </c>
      <c r="B332" s="23" t="s">
        <v>320</v>
      </c>
      <c r="C332" s="32" t="s">
        <v>253</v>
      </c>
      <c r="D332" s="32" t="s">
        <v>278</v>
      </c>
      <c r="E332" s="31"/>
      <c r="F332" s="44">
        <f t="shared" si="28"/>
        <v>200000</v>
      </c>
      <c r="G332" s="56">
        <v>0</v>
      </c>
      <c r="H332" s="44">
        <f t="shared" si="28"/>
        <v>200000</v>
      </c>
      <c r="I332" s="56">
        <v>0</v>
      </c>
    </row>
    <row r="333" spans="1:9" ht="31.5">
      <c r="A333" s="22" t="s">
        <v>60</v>
      </c>
      <c r="B333" s="23" t="s">
        <v>320</v>
      </c>
      <c r="C333" s="32" t="s">
        <v>253</v>
      </c>
      <c r="D333" s="32" t="s">
        <v>278</v>
      </c>
      <c r="E333" s="32" t="s">
        <v>278</v>
      </c>
      <c r="F333" s="44">
        <v>200000</v>
      </c>
      <c r="G333" s="56">
        <v>0</v>
      </c>
      <c r="H333" s="44">
        <v>200000</v>
      </c>
      <c r="I333" s="56">
        <v>0</v>
      </c>
    </row>
    <row r="334" spans="1:9" ht="47.25">
      <c r="A334" s="19" t="s">
        <v>228</v>
      </c>
      <c r="B334" s="18" t="s">
        <v>227</v>
      </c>
      <c r="C334" s="18"/>
      <c r="D334" s="18"/>
      <c r="E334" s="18"/>
      <c r="F334" s="59">
        <f>F335+F340</f>
        <v>1254400</v>
      </c>
      <c r="G334" s="59">
        <v>0</v>
      </c>
      <c r="H334" s="59">
        <f>H335+H340</f>
        <v>1254400</v>
      </c>
      <c r="I334" s="59">
        <v>0</v>
      </c>
    </row>
    <row r="335" spans="1:9" s="11" customFormat="1" ht="47.25">
      <c r="A335" s="19" t="s">
        <v>229</v>
      </c>
      <c r="B335" s="18" t="s">
        <v>230</v>
      </c>
      <c r="C335" s="18"/>
      <c r="D335" s="18"/>
      <c r="E335" s="18"/>
      <c r="F335" s="59">
        <f>F336</f>
        <v>865500</v>
      </c>
      <c r="G335" s="59">
        <v>0</v>
      </c>
      <c r="H335" s="59">
        <f>H336</f>
        <v>865500</v>
      </c>
      <c r="I335" s="59">
        <v>0</v>
      </c>
    </row>
    <row r="336" spans="1:9" ht="31.5">
      <c r="A336" s="38" t="s">
        <v>232</v>
      </c>
      <c r="B336" s="39" t="s">
        <v>231</v>
      </c>
      <c r="C336" s="39"/>
      <c r="D336" s="39"/>
      <c r="E336" s="39"/>
      <c r="F336" s="56">
        <f>F337</f>
        <v>865500</v>
      </c>
      <c r="G336" s="56">
        <v>0</v>
      </c>
      <c r="H336" s="56">
        <f>H337</f>
        <v>865500</v>
      </c>
      <c r="I336" s="56">
        <v>0</v>
      </c>
    </row>
    <row r="337" spans="1:9" ht="47.25">
      <c r="A337" s="38" t="s">
        <v>252</v>
      </c>
      <c r="B337" s="39" t="s">
        <v>231</v>
      </c>
      <c r="C337" s="39" t="s">
        <v>253</v>
      </c>
      <c r="D337" s="39"/>
      <c r="E337" s="39"/>
      <c r="F337" s="56">
        <f>F338</f>
        <v>865500</v>
      </c>
      <c r="G337" s="56">
        <v>0</v>
      </c>
      <c r="H337" s="56">
        <f>H338</f>
        <v>865500</v>
      </c>
      <c r="I337" s="56">
        <v>0</v>
      </c>
    </row>
    <row r="338" spans="1:9" ht="15.75">
      <c r="A338" s="38" t="s">
        <v>59</v>
      </c>
      <c r="B338" s="39" t="s">
        <v>231</v>
      </c>
      <c r="C338" s="39" t="s">
        <v>253</v>
      </c>
      <c r="D338" s="39" t="s">
        <v>278</v>
      </c>
      <c r="E338" s="39"/>
      <c r="F338" s="56">
        <f>F339</f>
        <v>865500</v>
      </c>
      <c r="G338" s="56">
        <v>0</v>
      </c>
      <c r="H338" s="56">
        <f>H339</f>
        <v>865500</v>
      </c>
      <c r="I338" s="56">
        <v>0</v>
      </c>
    </row>
    <row r="339" spans="1:9" ht="31.5">
      <c r="A339" s="38" t="s">
        <v>60</v>
      </c>
      <c r="B339" s="39" t="s">
        <v>231</v>
      </c>
      <c r="C339" s="39" t="s">
        <v>253</v>
      </c>
      <c r="D339" s="39" t="s">
        <v>278</v>
      </c>
      <c r="E339" s="39" t="s">
        <v>278</v>
      </c>
      <c r="F339" s="56">
        <v>865500</v>
      </c>
      <c r="G339" s="56">
        <v>0</v>
      </c>
      <c r="H339" s="56">
        <v>865500</v>
      </c>
      <c r="I339" s="56">
        <v>0</v>
      </c>
    </row>
    <row r="340" spans="1:9" s="11" customFormat="1" ht="47.25">
      <c r="A340" s="19" t="s">
        <v>234</v>
      </c>
      <c r="B340" s="18" t="s">
        <v>233</v>
      </c>
      <c r="C340" s="18"/>
      <c r="D340" s="18"/>
      <c r="E340" s="18"/>
      <c r="F340" s="59">
        <f>F341</f>
        <v>388900</v>
      </c>
      <c r="G340" s="59">
        <v>0</v>
      </c>
      <c r="H340" s="59">
        <f>H341</f>
        <v>388900</v>
      </c>
      <c r="I340" s="56">
        <v>0</v>
      </c>
    </row>
    <row r="341" spans="1:9" s="11" customFormat="1" ht="31.5">
      <c r="A341" s="38" t="s">
        <v>232</v>
      </c>
      <c r="B341" s="39" t="s">
        <v>235</v>
      </c>
      <c r="C341" s="39"/>
      <c r="D341" s="39"/>
      <c r="E341" s="39"/>
      <c r="F341" s="56">
        <f>F342</f>
        <v>388900</v>
      </c>
      <c r="G341" s="56">
        <v>0</v>
      </c>
      <c r="H341" s="56">
        <f>H342</f>
        <v>388900</v>
      </c>
      <c r="I341" s="56">
        <v>0</v>
      </c>
    </row>
    <row r="342" spans="1:9" ht="47.25">
      <c r="A342" s="38" t="s">
        <v>252</v>
      </c>
      <c r="B342" s="39" t="s">
        <v>235</v>
      </c>
      <c r="C342" s="39" t="s">
        <v>253</v>
      </c>
      <c r="D342" s="39"/>
      <c r="E342" s="39"/>
      <c r="F342" s="56">
        <f>F343</f>
        <v>388900</v>
      </c>
      <c r="G342" s="56">
        <v>0</v>
      </c>
      <c r="H342" s="56">
        <f>H343</f>
        <v>388900</v>
      </c>
      <c r="I342" s="56">
        <v>0</v>
      </c>
    </row>
    <row r="343" spans="1:9" ht="15.75">
      <c r="A343" s="38" t="s">
        <v>59</v>
      </c>
      <c r="B343" s="39" t="s">
        <v>235</v>
      </c>
      <c r="C343" s="39" t="s">
        <v>253</v>
      </c>
      <c r="D343" s="39" t="s">
        <v>278</v>
      </c>
      <c r="E343" s="39"/>
      <c r="F343" s="56">
        <f>F344</f>
        <v>388900</v>
      </c>
      <c r="G343" s="56">
        <v>0</v>
      </c>
      <c r="H343" s="56">
        <f>H344</f>
        <v>388900</v>
      </c>
      <c r="I343" s="56">
        <v>0</v>
      </c>
    </row>
    <row r="344" spans="1:9" ht="15.75">
      <c r="A344" s="38" t="s">
        <v>61</v>
      </c>
      <c r="B344" s="39" t="s">
        <v>235</v>
      </c>
      <c r="C344" s="39" t="s">
        <v>253</v>
      </c>
      <c r="D344" s="39" t="s">
        <v>278</v>
      </c>
      <c r="E344" s="39" t="s">
        <v>258</v>
      </c>
      <c r="F344" s="56">
        <v>388900</v>
      </c>
      <c r="G344" s="56">
        <v>0</v>
      </c>
      <c r="H344" s="56">
        <v>388900</v>
      </c>
      <c r="I344" s="56">
        <v>0</v>
      </c>
    </row>
    <row r="345" spans="1:9" ht="47.25">
      <c r="A345" s="19" t="s">
        <v>66</v>
      </c>
      <c r="B345" s="18" t="s">
        <v>64</v>
      </c>
      <c r="C345" s="18"/>
      <c r="D345" s="18"/>
      <c r="E345" s="18"/>
      <c r="F345" s="59">
        <f>F346</f>
        <v>48300</v>
      </c>
      <c r="G345" s="59">
        <f>G346</f>
        <v>3300</v>
      </c>
      <c r="H345" s="59">
        <f>H346</f>
        <v>48300</v>
      </c>
      <c r="I345" s="59">
        <f>I346</f>
        <v>3300</v>
      </c>
    </row>
    <row r="346" spans="1:9" ht="31.5">
      <c r="A346" s="19" t="s">
        <v>67</v>
      </c>
      <c r="B346" s="18" t="s">
        <v>65</v>
      </c>
      <c r="C346" s="18"/>
      <c r="D346" s="18"/>
      <c r="E346" s="18"/>
      <c r="F346" s="59">
        <f>F347+F351+F355</f>
        <v>48300</v>
      </c>
      <c r="G346" s="59">
        <f>G347+G351+G355</f>
        <v>3300</v>
      </c>
      <c r="H346" s="59">
        <f>H347+H351+H355</f>
        <v>48300</v>
      </c>
      <c r="I346" s="59">
        <f>I347+I351+I355</f>
        <v>3300</v>
      </c>
    </row>
    <row r="347" spans="1:9" ht="47.25">
      <c r="A347" s="38" t="s">
        <v>168</v>
      </c>
      <c r="B347" s="39" t="s">
        <v>68</v>
      </c>
      <c r="C347" s="39"/>
      <c r="D347" s="39"/>
      <c r="E347" s="39"/>
      <c r="F347" s="56">
        <f>F348</f>
        <v>5000</v>
      </c>
      <c r="G347" s="56">
        <v>0</v>
      </c>
      <c r="H347" s="56">
        <f>H348</f>
        <v>5000</v>
      </c>
      <c r="I347" s="56">
        <v>0</v>
      </c>
    </row>
    <row r="348" spans="1:9" ht="31.5">
      <c r="A348" s="22" t="s">
        <v>261</v>
      </c>
      <c r="B348" s="39" t="s">
        <v>68</v>
      </c>
      <c r="C348" s="39" t="s">
        <v>262</v>
      </c>
      <c r="D348" s="39"/>
      <c r="E348" s="39"/>
      <c r="F348" s="56">
        <f>F349</f>
        <v>5000</v>
      </c>
      <c r="G348" s="56">
        <v>0</v>
      </c>
      <c r="H348" s="56">
        <f>H349</f>
        <v>5000</v>
      </c>
      <c r="I348" s="56">
        <v>0</v>
      </c>
    </row>
    <row r="349" spans="1:9" ht="15.75">
      <c r="A349" s="38" t="s">
        <v>57</v>
      </c>
      <c r="B349" s="39" t="s">
        <v>68</v>
      </c>
      <c r="C349" s="39" t="s">
        <v>262</v>
      </c>
      <c r="D349" s="39" t="s">
        <v>270</v>
      </c>
      <c r="E349" s="39"/>
      <c r="F349" s="56">
        <f>F350</f>
        <v>5000</v>
      </c>
      <c r="G349" s="56">
        <v>0</v>
      </c>
      <c r="H349" s="56">
        <f>H350</f>
        <v>5000</v>
      </c>
      <c r="I349" s="56">
        <v>0</v>
      </c>
    </row>
    <row r="350" spans="1:9" ht="31.5">
      <c r="A350" s="38" t="s">
        <v>110</v>
      </c>
      <c r="B350" s="39" t="s">
        <v>68</v>
      </c>
      <c r="C350" s="39" t="s">
        <v>262</v>
      </c>
      <c r="D350" s="39" t="s">
        <v>270</v>
      </c>
      <c r="E350" s="39" t="s">
        <v>111</v>
      </c>
      <c r="F350" s="56">
        <v>5000</v>
      </c>
      <c r="G350" s="56">
        <v>0</v>
      </c>
      <c r="H350" s="56">
        <v>5000</v>
      </c>
      <c r="I350" s="56">
        <v>0</v>
      </c>
    </row>
    <row r="351" spans="1:9" ht="31.5">
      <c r="A351" s="38" t="s">
        <v>162</v>
      </c>
      <c r="B351" s="39" t="s">
        <v>69</v>
      </c>
      <c r="C351" s="39"/>
      <c r="D351" s="39"/>
      <c r="E351" s="39"/>
      <c r="F351" s="56">
        <f>F352</f>
        <v>40000</v>
      </c>
      <c r="G351" s="56">
        <v>0</v>
      </c>
      <c r="H351" s="56">
        <f>H352</f>
        <v>40000</v>
      </c>
      <c r="I351" s="56">
        <v>0</v>
      </c>
    </row>
    <row r="352" spans="1:9" ht="31.5">
      <c r="A352" s="22" t="s">
        <v>261</v>
      </c>
      <c r="B352" s="39" t="s">
        <v>69</v>
      </c>
      <c r="C352" s="39" t="s">
        <v>262</v>
      </c>
      <c r="D352" s="39"/>
      <c r="E352" s="39"/>
      <c r="F352" s="56">
        <f>F353</f>
        <v>40000</v>
      </c>
      <c r="G352" s="56">
        <v>0</v>
      </c>
      <c r="H352" s="56">
        <f>H353</f>
        <v>40000</v>
      </c>
      <c r="I352" s="56">
        <v>0</v>
      </c>
    </row>
    <row r="353" spans="1:9" ht="15.75">
      <c r="A353" s="38" t="s">
        <v>57</v>
      </c>
      <c r="B353" s="39" t="s">
        <v>69</v>
      </c>
      <c r="C353" s="39" t="s">
        <v>262</v>
      </c>
      <c r="D353" s="39" t="s">
        <v>270</v>
      </c>
      <c r="E353" s="39"/>
      <c r="F353" s="56">
        <f>F354</f>
        <v>40000</v>
      </c>
      <c r="G353" s="56">
        <v>0</v>
      </c>
      <c r="H353" s="56">
        <f>H354</f>
        <v>40000</v>
      </c>
      <c r="I353" s="56">
        <v>0</v>
      </c>
    </row>
    <row r="354" spans="1:9" s="11" customFormat="1" ht="31.5">
      <c r="A354" s="38" t="s">
        <v>110</v>
      </c>
      <c r="B354" s="39" t="s">
        <v>69</v>
      </c>
      <c r="C354" s="39" t="s">
        <v>262</v>
      </c>
      <c r="D354" s="39" t="s">
        <v>270</v>
      </c>
      <c r="E354" s="39" t="s">
        <v>111</v>
      </c>
      <c r="F354" s="56">
        <v>40000</v>
      </c>
      <c r="G354" s="56">
        <v>0</v>
      </c>
      <c r="H354" s="56">
        <v>40000</v>
      </c>
      <c r="I354" s="56">
        <v>0</v>
      </c>
    </row>
    <row r="355" spans="1:9" s="11" customFormat="1" ht="94.5">
      <c r="A355" s="38" t="s">
        <v>120</v>
      </c>
      <c r="B355" s="39" t="s">
        <v>70</v>
      </c>
      <c r="C355" s="39"/>
      <c r="D355" s="39"/>
      <c r="E355" s="39"/>
      <c r="F355" s="56">
        <f aca="true" t="shared" si="29" ref="F355:I357">F356</f>
        <v>3300</v>
      </c>
      <c r="G355" s="56">
        <f t="shared" si="29"/>
        <v>3300</v>
      </c>
      <c r="H355" s="56">
        <f t="shared" si="29"/>
        <v>3300</v>
      </c>
      <c r="I355" s="56">
        <f t="shared" si="29"/>
        <v>3300</v>
      </c>
    </row>
    <row r="356" spans="1:9" ht="78.75">
      <c r="A356" s="38" t="s">
        <v>272</v>
      </c>
      <c r="B356" s="39" t="s">
        <v>70</v>
      </c>
      <c r="C356" s="39" t="s">
        <v>273</v>
      </c>
      <c r="D356" s="39"/>
      <c r="E356" s="39"/>
      <c r="F356" s="56">
        <f t="shared" si="29"/>
        <v>3300</v>
      </c>
      <c r="G356" s="56">
        <f t="shared" si="29"/>
        <v>3300</v>
      </c>
      <c r="H356" s="56">
        <f t="shared" si="29"/>
        <v>3300</v>
      </c>
      <c r="I356" s="56">
        <f t="shared" si="29"/>
        <v>3300</v>
      </c>
    </row>
    <row r="357" spans="1:9" ht="15.75">
      <c r="A357" s="38" t="s">
        <v>57</v>
      </c>
      <c r="B357" s="39" t="s">
        <v>70</v>
      </c>
      <c r="C357" s="39" t="s">
        <v>273</v>
      </c>
      <c r="D357" s="39" t="s">
        <v>270</v>
      </c>
      <c r="E357" s="39"/>
      <c r="F357" s="56">
        <f t="shared" si="29"/>
        <v>3300</v>
      </c>
      <c r="G357" s="56">
        <f t="shared" si="29"/>
        <v>3300</v>
      </c>
      <c r="H357" s="56">
        <f t="shared" si="29"/>
        <v>3300</v>
      </c>
      <c r="I357" s="56">
        <f t="shared" si="29"/>
        <v>3300</v>
      </c>
    </row>
    <row r="358" spans="1:9" ht="31.5">
      <c r="A358" s="38" t="s">
        <v>110</v>
      </c>
      <c r="B358" s="39" t="s">
        <v>70</v>
      </c>
      <c r="C358" s="39" t="s">
        <v>273</v>
      </c>
      <c r="D358" s="39" t="s">
        <v>270</v>
      </c>
      <c r="E358" s="39" t="s">
        <v>111</v>
      </c>
      <c r="F358" s="56">
        <v>3300</v>
      </c>
      <c r="G358" s="56">
        <v>3300</v>
      </c>
      <c r="H358" s="56">
        <v>3300</v>
      </c>
      <c r="I358" s="56">
        <v>3300</v>
      </c>
    </row>
    <row r="359" spans="1:9" ht="31.5">
      <c r="A359" s="19" t="s">
        <v>73</v>
      </c>
      <c r="B359" s="18" t="s">
        <v>71</v>
      </c>
      <c r="C359" s="18"/>
      <c r="D359" s="18"/>
      <c r="E359" s="18"/>
      <c r="F359" s="59">
        <f>F360+F369</f>
        <v>5029940</v>
      </c>
      <c r="G359" s="59">
        <f>G360+G369</f>
        <v>11400</v>
      </c>
      <c r="H359" s="59">
        <f>H360+H369</f>
        <v>5529940</v>
      </c>
      <c r="I359" s="59">
        <f>I360+I369</f>
        <v>11400</v>
      </c>
    </row>
    <row r="360" spans="1:9" ht="47.25">
      <c r="A360" s="19" t="s">
        <v>74</v>
      </c>
      <c r="B360" s="18" t="s">
        <v>72</v>
      </c>
      <c r="C360" s="18"/>
      <c r="D360" s="18"/>
      <c r="E360" s="57"/>
      <c r="F360" s="59">
        <f>F361+F365</f>
        <v>2971000</v>
      </c>
      <c r="G360" s="59">
        <v>0</v>
      </c>
      <c r="H360" s="59">
        <f>H361+H365</f>
        <v>3471000</v>
      </c>
      <c r="I360" s="59">
        <v>0</v>
      </c>
    </row>
    <row r="361" spans="1:9" ht="63">
      <c r="A361" s="38" t="s">
        <v>14</v>
      </c>
      <c r="B361" s="39" t="s">
        <v>75</v>
      </c>
      <c r="C361" s="39"/>
      <c r="D361" s="39"/>
      <c r="E361" s="58"/>
      <c r="F361" s="56">
        <f>F362</f>
        <v>2967000</v>
      </c>
      <c r="G361" s="56">
        <v>0</v>
      </c>
      <c r="H361" s="56">
        <f>H362</f>
        <v>3467000</v>
      </c>
      <c r="I361" s="56">
        <v>0</v>
      </c>
    </row>
    <row r="362" spans="1:9" ht="47.25">
      <c r="A362" s="38" t="s">
        <v>252</v>
      </c>
      <c r="B362" s="39" t="s">
        <v>75</v>
      </c>
      <c r="C362" s="39" t="s">
        <v>253</v>
      </c>
      <c r="D362" s="39"/>
      <c r="E362" s="58"/>
      <c r="F362" s="56">
        <f>F363</f>
        <v>2967000</v>
      </c>
      <c r="G362" s="56">
        <v>0</v>
      </c>
      <c r="H362" s="56">
        <f>H363</f>
        <v>3467000</v>
      </c>
      <c r="I362" s="56">
        <v>0</v>
      </c>
    </row>
    <row r="363" spans="1:9" ht="15.75">
      <c r="A363" s="38" t="s">
        <v>121</v>
      </c>
      <c r="B363" s="39" t="s">
        <v>75</v>
      </c>
      <c r="C363" s="39" t="s">
        <v>253</v>
      </c>
      <c r="D363" s="39" t="s">
        <v>111</v>
      </c>
      <c r="E363" s="58"/>
      <c r="F363" s="56">
        <f>F364</f>
        <v>2967000</v>
      </c>
      <c r="G363" s="56">
        <v>0</v>
      </c>
      <c r="H363" s="56">
        <f>H364</f>
        <v>3467000</v>
      </c>
      <c r="I363" s="56">
        <v>0</v>
      </c>
    </row>
    <row r="364" spans="1:9" s="11" customFormat="1" ht="15.75">
      <c r="A364" s="38" t="s">
        <v>122</v>
      </c>
      <c r="B364" s="39" t="s">
        <v>75</v>
      </c>
      <c r="C364" s="39" t="s">
        <v>253</v>
      </c>
      <c r="D364" s="39" t="s">
        <v>111</v>
      </c>
      <c r="E364" s="58" t="s">
        <v>258</v>
      </c>
      <c r="F364" s="56">
        <f>2967000</f>
        <v>2967000</v>
      </c>
      <c r="G364" s="56">
        <v>0</v>
      </c>
      <c r="H364" s="56">
        <v>3467000</v>
      </c>
      <c r="I364" s="56">
        <v>0</v>
      </c>
    </row>
    <row r="365" spans="1:9" ht="47.25">
      <c r="A365" s="38" t="s">
        <v>168</v>
      </c>
      <c r="B365" s="39" t="s">
        <v>76</v>
      </c>
      <c r="C365" s="39"/>
      <c r="D365" s="39"/>
      <c r="E365" s="58"/>
      <c r="F365" s="56">
        <f>F366</f>
        <v>4000</v>
      </c>
      <c r="G365" s="56">
        <v>0</v>
      </c>
      <c r="H365" s="56">
        <f>H366</f>
        <v>4000</v>
      </c>
      <c r="I365" s="56">
        <v>0</v>
      </c>
    </row>
    <row r="366" spans="1:9" ht="47.25">
      <c r="A366" s="38" t="s">
        <v>252</v>
      </c>
      <c r="B366" s="39" t="s">
        <v>76</v>
      </c>
      <c r="C366" s="39" t="s">
        <v>253</v>
      </c>
      <c r="D366" s="39"/>
      <c r="E366" s="39"/>
      <c r="F366" s="56">
        <f>F367</f>
        <v>4000</v>
      </c>
      <c r="G366" s="56">
        <v>0</v>
      </c>
      <c r="H366" s="56">
        <f>H367</f>
        <v>4000</v>
      </c>
      <c r="I366" s="56">
        <v>0</v>
      </c>
    </row>
    <row r="367" spans="1:9" ht="15.75">
      <c r="A367" s="38" t="s">
        <v>121</v>
      </c>
      <c r="B367" s="39" t="s">
        <v>76</v>
      </c>
      <c r="C367" s="39" t="s">
        <v>253</v>
      </c>
      <c r="D367" s="39" t="s">
        <v>111</v>
      </c>
      <c r="E367" s="39"/>
      <c r="F367" s="56">
        <f>F368</f>
        <v>4000</v>
      </c>
      <c r="G367" s="56">
        <v>0</v>
      </c>
      <c r="H367" s="56">
        <f>H368</f>
        <v>4000</v>
      </c>
      <c r="I367" s="56">
        <v>0</v>
      </c>
    </row>
    <row r="368" spans="1:9" ht="15.75">
      <c r="A368" s="38" t="s">
        <v>122</v>
      </c>
      <c r="B368" s="39" t="s">
        <v>76</v>
      </c>
      <c r="C368" s="39" t="s">
        <v>253</v>
      </c>
      <c r="D368" s="39" t="s">
        <v>111</v>
      </c>
      <c r="E368" s="39" t="s">
        <v>258</v>
      </c>
      <c r="F368" s="56">
        <v>4000</v>
      </c>
      <c r="G368" s="56">
        <v>0</v>
      </c>
      <c r="H368" s="56">
        <v>4000</v>
      </c>
      <c r="I368" s="56">
        <v>0</v>
      </c>
    </row>
    <row r="369" spans="1:9" ht="31.5">
      <c r="A369" s="19" t="s">
        <v>78</v>
      </c>
      <c r="B369" s="18" t="s">
        <v>77</v>
      </c>
      <c r="C369" s="18"/>
      <c r="D369" s="18"/>
      <c r="E369" s="18"/>
      <c r="F369" s="59">
        <f>F370+F374</f>
        <v>2058940</v>
      </c>
      <c r="G369" s="59">
        <f>G370+G374</f>
        <v>11400</v>
      </c>
      <c r="H369" s="59">
        <f>H370+H374</f>
        <v>2058940</v>
      </c>
      <c r="I369" s="59">
        <f>I370+I374</f>
        <v>11400</v>
      </c>
    </row>
    <row r="370" spans="1:9" ht="47.25">
      <c r="A370" s="38" t="s">
        <v>56</v>
      </c>
      <c r="B370" s="39" t="s">
        <v>79</v>
      </c>
      <c r="C370" s="39"/>
      <c r="D370" s="39"/>
      <c r="E370" s="39"/>
      <c r="F370" s="56">
        <f>F371</f>
        <v>2047540</v>
      </c>
      <c r="G370" s="56">
        <v>0</v>
      </c>
      <c r="H370" s="56">
        <f>H371</f>
        <v>2047540</v>
      </c>
      <c r="I370" s="56">
        <v>0</v>
      </c>
    </row>
    <row r="371" spans="1:9" ht="31.5">
      <c r="A371" s="22" t="s">
        <v>261</v>
      </c>
      <c r="B371" s="39" t="s">
        <v>79</v>
      </c>
      <c r="C371" s="39" t="s">
        <v>262</v>
      </c>
      <c r="D371" s="39"/>
      <c r="E371" s="39"/>
      <c r="F371" s="56">
        <f>F372</f>
        <v>2047540</v>
      </c>
      <c r="G371" s="56">
        <v>0</v>
      </c>
      <c r="H371" s="56">
        <f>H372</f>
        <v>2047540</v>
      </c>
      <c r="I371" s="56">
        <v>0</v>
      </c>
    </row>
    <row r="372" spans="1:9" ht="15.75">
      <c r="A372" s="38" t="s">
        <v>53</v>
      </c>
      <c r="B372" s="39" t="s">
        <v>79</v>
      </c>
      <c r="C372" s="39" t="s">
        <v>262</v>
      </c>
      <c r="D372" s="39" t="s">
        <v>269</v>
      </c>
      <c r="E372" s="39"/>
      <c r="F372" s="56">
        <f>F373</f>
        <v>2047540</v>
      </c>
      <c r="G372" s="56">
        <v>0</v>
      </c>
      <c r="H372" s="56">
        <f>H373</f>
        <v>2047540</v>
      </c>
      <c r="I372" s="56">
        <v>0</v>
      </c>
    </row>
    <row r="373" spans="1:9" ht="15.75">
      <c r="A373" s="38" t="s">
        <v>54</v>
      </c>
      <c r="B373" s="39" t="s">
        <v>79</v>
      </c>
      <c r="C373" s="39" t="s">
        <v>262</v>
      </c>
      <c r="D373" s="39" t="s">
        <v>269</v>
      </c>
      <c r="E373" s="39" t="s">
        <v>55</v>
      </c>
      <c r="F373" s="56">
        <f>1454440+145000+144600+303500</f>
        <v>2047540</v>
      </c>
      <c r="G373" s="56">
        <v>0</v>
      </c>
      <c r="H373" s="56">
        <f>1454440+145000+144600+303500</f>
        <v>2047540</v>
      </c>
      <c r="I373" s="56">
        <v>0</v>
      </c>
    </row>
    <row r="374" spans="1:9" s="11" customFormat="1" ht="78.75">
      <c r="A374" s="38" t="s">
        <v>123</v>
      </c>
      <c r="B374" s="39" t="s">
        <v>80</v>
      </c>
      <c r="C374" s="39"/>
      <c r="D374" s="39"/>
      <c r="E374" s="39"/>
      <c r="F374" s="56">
        <f aca="true" t="shared" si="30" ref="F374:I376">F375</f>
        <v>11400</v>
      </c>
      <c r="G374" s="56">
        <f t="shared" si="30"/>
        <v>11400</v>
      </c>
      <c r="H374" s="56">
        <f t="shared" si="30"/>
        <v>11400</v>
      </c>
      <c r="I374" s="56">
        <f t="shared" si="30"/>
        <v>11400</v>
      </c>
    </row>
    <row r="375" spans="1:9" ht="31.5">
      <c r="A375" s="22" t="s">
        <v>261</v>
      </c>
      <c r="B375" s="39" t="s">
        <v>80</v>
      </c>
      <c r="C375" s="39" t="s">
        <v>262</v>
      </c>
      <c r="D375" s="39"/>
      <c r="E375" s="39"/>
      <c r="F375" s="56">
        <f t="shared" si="30"/>
        <v>11400</v>
      </c>
      <c r="G375" s="56">
        <f t="shared" si="30"/>
        <v>11400</v>
      </c>
      <c r="H375" s="56">
        <f t="shared" si="30"/>
        <v>11400</v>
      </c>
      <c r="I375" s="56">
        <f t="shared" si="30"/>
        <v>11400</v>
      </c>
    </row>
    <row r="376" spans="1:9" ht="15.75">
      <c r="A376" s="38" t="s">
        <v>57</v>
      </c>
      <c r="B376" s="39" t="s">
        <v>80</v>
      </c>
      <c r="C376" s="39" t="s">
        <v>262</v>
      </c>
      <c r="D376" s="39" t="s">
        <v>270</v>
      </c>
      <c r="E376" s="39"/>
      <c r="F376" s="56">
        <f t="shared" si="30"/>
        <v>11400</v>
      </c>
      <c r="G376" s="56">
        <f t="shared" si="30"/>
        <v>11400</v>
      </c>
      <c r="H376" s="56">
        <f t="shared" si="30"/>
        <v>11400</v>
      </c>
      <c r="I376" s="56">
        <f t="shared" si="30"/>
        <v>11400</v>
      </c>
    </row>
    <row r="377" spans="1:9" ht="15.75">
      <c r="A377" s="38" t="s">
        <v>119</v>
      </c>
      <c r="B377" s="39" t="s">
        <v>80</v>
      </c>
      <c r="C377" s="39" t="s">
        <v>262</v>
      </c>
      <c r="D377" s="39" t="s">
        <v>270</v>
      </c>
      <c r="E377" s="39" t="s">
        <v>266</v>
      </c>
      <c r="F377" s="56">
        <v>11400</v>
      </c>
      <c r="G377" s="56">
        <v>11400</v>
      </c>
      <c r="H377" s="56">
        <v>11400</v>
      </c>
      <c r="I377" s="56">
        <v>11400</v>
      </c>
    </row>
    <row r="378" spans="1:9" ht="78.75">
      <c r="A378" s="19" t="s">
        <v>81</v>
      </c>
      <c r="B378" s="18" t="s">
        <v>84</v>
      </c>
      <c r="C378" s="18"/>
      <c r="D378" s="18"/>
      <c r="E378" s="18"/>
      <c r="F378" s="59">
        <f>F379+F384</f>
        <v>8671152</v>
      </c>
      <c r="G378" s="59">
        <v>0</v>
      </c>
      <c r="H378" s="59">
        <f>H379+H384</f>
        <v>8656152</v>
      </c>
      <c r="I378" s="59">
        <v>0</v>
      </c>
    </row>
    <row r="379" spans="1:9" ht="31.5">
      <c r="A379" s="19" t="s">
        <v>82</v>
      </c>
      <c r="B379" s="18" t="s">
        <v>85</v>
      </c>
      <c r="C379" s="18"/>
      <c r="D379" s="18"/>
      <c r="E379" s="18"/>
      <c r="F379" s="59">
        <f>F380</f>
        <v>1285100</v>
      </c>
      <c r="G379" s="56">
        <v>0</v>
      </c>
      <c r="H379" s="59">
        <f>H380</f>
        <v>1285100</v>
      </c>
      <c r="I379" s="59">
        <v>0</v>
      </c>
    </row>
    <row r="380" spans="1:9" ht="31.5">
      <c r="A380" s="38" t="s">
        <v>162</v>
      </c>
      <c r="B380" s="39" t="s">
        <v>83</v>
      </c>
      <c r="C380" s="39"/>
      <c r="D380" s="39"/>
      <c r="E380" s="39"/>
      <c r="F380" s="56">
        <f>+F381</f>
        <v>1285100</v>
      </c>
      <c r="G380" s="56">
        <v>0</v>
      </c>
      <c r="H380" s="56">
        <f>H381</f>
        <v>1285100</v>
      </c>
      <c r="I380" s="56">
        <v>0</v>
      </c>
    </row>
    <row r="381" spans="1:9" ht="31.5">
      <c r="A381" s="22" t="s">
        <v>261</v>
      </c>
      <c r="B381" s="39" t="s">
        <v>83</v>
      </c>
      <c r="C381" s="39" t="s">
        <v>262</v>
      </c>
      <c r="D381" s="39"/>
      <c r="E381" s="39"/>
      <c r="F381" s="56">
        <f>F382</f>
        <v>1285100</v>
      </c>
      <c r="G381" s="56">
        <v>0</v>
      </c>
      <c r="H381" s="56">
        <f>H382</f>
        <v>1285100</v>
      </c>
      <c r="I381" s="56">
        <v>0</v>
      </c>
    </row>
    <row r="382" spans="1:9" ht="15.75">
      <c r="A382" s="38" t="s">
        <v>53</v>
      </c>
      <c r="B382" s="39" t="s">
        <v>83</v>
      </c>
      <c r="C382" s="39" t="s">
        <v>262</v>
      </c>
      <c r="D382" s="39" t="s">
        <v>269</v>
      </c>
      <c r="E382" s="39"/>
      <c r="F382" s="56">
        <f>F383</f>
        <v>1285100</v>
      </c>
      <c r="G382" s="56">
        <v>0</v>
      </c>
      <c r="H382" s="56">
        <f>H383</f>
        <v>1285100</v>
      </c>
      <c r="I382" s="56">
        <v>0</v>
      </c>
    </row>
    <row r="383" spans="1:9" ht="15.75">
      <c r="A383" s="38" t="s">
        <v>54</v>
      </c>
      <c r="B383" s="39" t="s">
        <v>83</v>
      </c>
      <c r="C383" s="39" t="s">
        <v>262</v>
      </c>
      <c r="D383" s="39" t="s">
        <v>269</v>
      </c>
      <c r="E383" s="39" t="s">
        <v>55</v>
      </c>
      <c r="F383" s="56">
        <v>1285100</v>
      </c>
      <c r="G383" s="56">
        <v>0</v>
      </c>
      <c r="H383" s="56">
        <v>1285100</v>
      </c>
      <c r="I383" s="56">
        <v>0</v>
      </c>
    </row>
    <row r="384" spans="1:9" ht="63">
      <c r="A384" s="19" t="s">
        <v>298</v>
      </c>
      <c r="B384" s="18" t="s">
        <v>86</v>
      </c>
      <c r="C384" s="18"/>
      <c r="D384" s="18"/>
      <c r="E384" s="18"/>
      <c r="F384" s="59">
        <f>F385+F389+F393</f>
        <v>7386052</v>
      </c>
      <c r="G384" s="59">
        <v>0</v>
      </c>
      <c r="H384" s="59">
        <f>H385+H389+H393</f>
        <v>7371052</v>
      </c>
      <c r="I384" s="56">
        <v>0</v>
      </c>
    </row>
    <row r="385" spans="1:9" ht="31.5">
      <c r="A385" s="38" t="s">
        <v>127</v>
      </c>
      <c r="B385" s="39" t="s">
        <v>88</v>
      </c>
      <c r="C385" s="39"/>
      <c r="D385" s="39"/>
      <c r="E385" s="39"/>
      <c r="F385" s="56">
        <f>F386</f>
        <v>6039400</v>
      </c>
      <c r="G385" s="56">
        <v>0</v>
      </c>
      <c r="H385" s="56">
        <f>H386</f>
        <v>6039400</v>
      </c>
      <c r="I385" s="56">
        <v>0</v>
      </c>
    </row>
    <row r="386" spans="1:9" ht="78.75">
      <c r="A386" s="38" t="s">
        <v>272</v>
      </c>
      <c r="B386" s="39" t="s">
        <v>88</v>
      </c>
      <c r="C386" s="39" t="s">
        <v>273</v>
      </c>
      <c r="D386" s="39"/>
      <c r="E386" s="39"/>
      <c r="F386" s="56">
        <f>F387</f>
        <v>6039400</v>
      </c>
      <c r="G386" s="56">
        <v>0</v>
      </c>
      <c r="H386" s="56">
        <f>H387</f>
        <v>6039400</v>
      </c>
      <c r="I386" s="56">
        <v>0</v>
      </c>
    </row>
    <row r="387" spans="1:9" ht="15.75">
      <c r="A387" s="38" t="s">
        <v>53</v>
      </c>
      <c r="B387" s="39" t="s">
        <v>88</v>
      </c>
      <c r="C387" s="39" t="s">
        <v>273</v>
      </c>
      <c r="D387" s="39" t="s">
        <v>269</v>
      </c>
      <c r="E387" s="39"/>
      <c r="F387" s="56">
        <f>F388</f>
        <v>6039400</v>
      </c>
      <c r="G387" s="56">
        <v>0</v>
      </c>
      <c r="H387" s="56">
        <f>H388</f>
        <v>6039400</v>
      </c>
      <c r="I387" s="56">
        <v>0</v>
      </c>
    </row>
    <row r="388" spans="1:9" s="11" customFormat="1" ht="63">
      <c r="A388" s="38" t="s">
        <v>125</v>
      </c>
      <c r="B388" s="39" t="s">
        <v>88</v>
      </c>
      <c r="C388" s="39" t="s">
        <v>273</v>
      </c>
      <c r="D388" s="39" t="s">
        <v>269</v>
      </c>
      <c r="E388" s="39" t="s">
        <v>270</v>
      </c>
      <c r="F388" s="56">
        <f>6232400-193000</f>
        <v>6039400</v>
      </c>
      <c r="G388" s="56">
        <v>0</v>
      </c>
      <c r="H388" s="56">
        <f>6232400-193000</f>
        <v>6039400</v>
      </c>
      <c r="I388" s="56">
        <v>0</v>
      </c>
    </row>
    <row r="389" spans="1:9" s="11" customFormat="1" ht="50.25" customHeight="1">
      <c r="A389" s="38" t="s">
        <v>90</v>
      </c>
      <c r="B389" s="39" t="s">
        <v>89</v>
      </c>
      <c r="C389" s="39"/>
      <c r="D389" s="39"/>
      <c r="E389" s="39"/>
      <c r="F389" s="56">
        <f>+F390</f>
        <v>1153652</v>
      </c>
      <c r="G389" s="56">
        <v>0</v>
      </c>
      <c r="H389" s="56">
        <f>+H390</f>
        <v>1138652</v>
      </c>
      <c r="I389" s="56">
        <v>0</v>
      </c>
    </row>
    <row r="390" spans="1:9" ht="31.5">
      <c r="A390" s="22" t="s">
        <v>261</v>
      </c>
      <c r="B390" s="39" t="s">
        <v>89</v>
      </c>
      <c r="C390" s="39" t="s">
        <v>262</v>
      </c>
      <c r="D390" s="39"/>
      <c r="E390" s="39"/>
      <c r="F390" s="56">
        <f>+F391</f>
        <v>1153652</v>
      </c>
      <c r="G390" s="56">
        <v>0</v>
      </c>
      <c r="H390" s="56">
        <f>+H391</f>
        <v>1138652</v>
      </c>
      <c r="I390" s="56">
        <v>0</v>
      </c>
    </row>
    <row r="391" spans="1:9" ht="15.75">
      <c r="A391" s="38" t="s">
        <v>53</v>
      </c>
      <c r="B391" s="39" t="s">
        <v>89</v>
      </c>
      <c r="C391" s="39" t="s">
        <v>262</v>
      </c>
      <c r="D391" s="39" t="s">
        <v>269</v>
      </c>
      <c r="E391" s="39"/>
      <c r="F391" s="56">
        <f>F392</f>
        <v>1153652</v>
      </c>
      <c r="G391" s="56">
        <v>0</v>
      </c>
      <c r="H391" s="56">
        <f>H392</f>
        <v>1138652</v>
      </c>
      <c r="I391" s="56">
        <v>0</v>
      </c>
    </row>
    <row r="392" spans="1:9" ht="63">
      <c r="A392" s="38" t="s">
        <v>125</v>
      </c>
      <c r="B392" s="39" t="s">
        <v>89</v>
      </c>
      <c r="C392" s="39" t="s">
        <v>262</v>
      </c>
      <c r="D392" s="39" t="s">
        <v>269</v>
      </c>
      <c r="E392" s="39" t="s">
        <v>270</v>
      </c>
      <c r="F392" s="56">
        <f>823852+329800</f>
        <v>1153652</v>
      </c>
      <c r="G392" s="56">
        <v>0</v>
      </c>
      <c r="H392" s="56">
        <f>808852+329800</f>
        <v>1138652</v>
      </c>
      <c r="I392" s="56">
        <v>0</v>
      </c>
    </row>
    <row r="393" spans="1:9" ht="63">
      <c r="A393" s="25" t="s">
        <v>328</v>
      </c>
      <c r="B393" s="21" t="s">
        <v>329</v>
      </c>
      <c r="C393" s="31"/>
      <c r="D393" s="31"/>
      <c r="E393" s="31"/>
      <c r="F393" s="44">
        <f>F394</f>
        <v>193000</v>
      </c>
      <c r="G393" s="56">
        <v>0</v>
      </c>
      <c r="H393" s="44">
        <f>H394</f>
        <v>193000</v>
      </c>
      <c r="I393" s="56">
        <v>0</v>
      </c>
    </row>
    <row r="394" spans="1:9" ht="78.75">
      <c r="A394" s="25" t="s">
        <v>272</v>
      </c>
      <c r="B394" s="21" t="s">
        <v>329</v>
      </c>
      <c r="C394" s="31" t="s">
        <v>273</v>
      </c>
      <c r="D394" s="31"/>
      <c r="E394" s="31"/>
      <c r="F394" s="44">
        <f>F395</f>
        <v>193000</v>
      </c>
      <c r="G394" s="56">
        <v>0</v>
      </c>
      <c r="H394" s="44">
        <f>H395</f>
        <v>193000</v>
      </c>
      <c r="I394" s="56">
        <v>0</v>
      </c>
    </row>
    <row r="395" spans="1:9" ht="15.75">
      <c r="A395" s="20" t="s">
        <v>53</v>
      </c>
      <c r="B395" s="21" t="s">
        <v>329</v>
      </c>
      <c r="C395" s="31" t="s">
        <v>273</v>
      </c>
      <c r="D395" s="31" t="s">
        <v>269</v>
      </c>
      <c r="E395" s="31"/>
      <c r="F395" s="44">
        <f>F396</f>
        <v>193000</v>
      </c>
      <c r="G395" s="56">
        <v>0</v>
      </c>
      <c r="H395" s="44">
        <f>H396</f>
        <v>193000</v>
      </c>
      <c r="I395" s="56">
        <v>0</v>
      </c>
    </row>
    <row r="396" spans="1:9" ht="63">
      <c r="A396" s="20" t="s">
        <v>125</v>
      </c>
      <c r="B396" s="21" t="s">
        <v>329</v>
      </c>
      <c r="C396" s="31" t="s">
        <v>273</v>
      </c>
      <c r="D396" s="31" t="s">
        <v>269</v>
      </c>
      <c r="E396" s="31" t="s">
        <v>270</v>
      </c>
      <c r="F396" s="44">
        <v>193000</v>
      </c>
      <c r="G396" s="56">
        <v>0</v>
      </c>
      <c r="H396" s="44">
        <v>193000</v>
      </c>
      <c r="I396" s="56">
        <v>0</v>
      </c>
    </row>
    <row r="397" spans="1:9" ht="31.5">
      <c r="A397" s="19" t="s">
        <v>93</v>
      </c>
      <c r="B397" s="18" t="s">
        <v>91</v>
      </c>
      <c r="C397" s="18"/>
      <c r="D397" s="18"/>
      <c r="E397" s="18"/>
      <c r="F397" s="59">
        <f>F398+F403+F411</f>
        <v>26561940</v>
      </c>
      <c r="G397" s="59">
        <f>G398+G403+G411</f>
        <v>1899700</v>
      </c>
      <c r="H397" s="59">
        <f>H398+H403+H411</f>
        <v>27203940</v>
      </c>
      <c r="I397" s="59">
        <f>I398+I403+I411</f>
        <v>1931700</v>
      </c>
    </row>
    <row r="398" spans="1:9" s="11" customFormat="1" ht="30" customHeight="1">
      <c r="A398" s="19" t="s">
        <v>94</v>
      </c>
      <c r="B398" s="18" t="s">
        <v>92</v>
      </c>
      <c r="C398" s="18"/>
      <c r="D398" s="18"/>
      <c r="E398" s="18"/>
      <c r="F398" s="59">
        <f>F399</f>
        <v>550000</v>
      </c>
      <c r="G398" s="59">
        <v>0</v>
      </c>
      <c r="H398" s="59">
        <f>H399</f>
        <v>550000</v>
      </c>
      <c r="I398" s="59">
        <v>0</v>
      </c>
    </row>
    <row r="399" spans="1:9" ht="31.5">
      <c r="A399" s="38" t="s">
        <v>162</v>
      </c>
      <c r="B399" s="39" t="s">
        <v>95</v>
      </c>
      <c r="C399" s="39"/>
      <c r="D399" s="39"/>
      <c r="E399" s="39"/>
      <c r="F399" s="56">
        <f>F400</f>
        <v>550000</v>
      </c>
      <c r="G399" s="56">
        <v>0</v>
      </c>
      <c r="H399" s="56">
        <f>H400</f>
        <v>550000</v>
      </c>
      <c r="I399" s="56">
        <v>0</v>
      </c>
    </row>
    <row r="400" spans="1:9" ht="31.5">
      <c r="A400" s="22" t="s">
        <v>261</v>
      </c>
      <c r="B400" s="39" t="s">
        <v>95</v>
      </c>
      <c r="C400" s="39" t="s">
        <v>262</v>
      </c>
      <c r="D400" s="39"/>
      <c r="E400" s="39"/>
      <c r="F400" s="56">
        <f>F401</f>
        <v>550000</v>
      </c>
      <c r="G400" s="56">
        <v>0</v>
      </c>
      <c r="H400" s="56">
        <f>H401</f>
        <v>550000</v>
      </c>
      <c r="I400" s="56">
        <v>0</v>
      </c>
    </row>
    <row r="401" spans="1:9" ht="15.75">
      <c r="A401" s="38" t="s">
        <v>57</v>
      </c>
      <c r="B401" s="39" t="s">
        <v>95</v>
      </c>
      <c r="C401" s="39" t="s">
        <v>262</v>
      </c>
      <c r="D401" s="39" t="s">
        <v>270</v>
      </c>
      <c r="E401" s="39"/>
      <c r="F401" s="56">
        <f>F402</f>
        <v>550000</v>
      </c>
      <c r="G401" s="56">
        <v>0</v>
      </c>
      <c r="H401" s="56">
        <f>H402</f>
        <v>550000</v>
      </c>
      <c r="I401" s="56">
        <v>0</v>
      </c>
    </row>
    <row r="402" spans="1:9" ht="31.5">
      <c r="A402" s="38" t="s">
        <v>110</v>
      </c>
      <c r="B402" s="39" t="s">
        <v>95</v>
      </c>
      <c r="C402" s="39" t="s">
        <v>262</v>
      </c>
      <c r="D402" s="39" t="s">
        <v>270</v>
      </c>
      <c r="E402" s="39" t="s">
        <v>111</v>
      </c>
      <c r="F402" s="56">
        <v>550000</v>
      </c>
      <c r="G402" s="56">
        <v>0</v>
      </c>
      <c r="H402" s="56">
        <v>550000</v>
      </c>
      <c r="I402" s="56">
        <v>0</v>
      </c>
    </row>
    <row r="403" spans="1:9" ht="31.5">
      <c r="A403" s="19" t="s">
        <v>97</v>
      </c>
      <c r="B403" s="18" t="s">
        <v>96</v>
      </c>
      <c r="C403" s="18"/>
      <c r="D403" s="18"/>
      <c r="E403" s="18"/>
      <c r="F403" s="59">
        <f>F404</f>
        <v>857500</v>
      </c>
      <c r="G403" s="59">
        <v>0</v>
      </c>
      <c r="H403" s="59">
        <f>H404</f>
        <v>902500</v>
      </c>
      <c r="I403" s="59">
        <v>0</v>
      </c>
    </row>
    <row r="404" spans="1:9" ht="31.5">
      <c r="A404" s="38" t="s">
        <v>162</v>
      </c>
      <c r="B404" s="39" t="s">
        <v>98</v>
      </c>
      <c r="C404" s="39"/>
      <c r="D404" s="39"/>
      <c r="E404" s="39"/>
      <c r="F404" s="56">
        <f>F405+F408</f>
        <v>857500</v>
      </c>
      <c r="G404" s="56">
        <v>0</v>
      </c>
      <c r="H404" s="56">
        <f>H405+H408</f>
        <v>902500</v>
      </c>
      <c r="I404" s="56">
        <v>0</v>
      </c>
    </row>
    <row r="405" spans="1:9" ht="78.75">
      <c r="A405" s="38" t="s">
        <v>272</v>
      </c>
      <c r="B405" s="39" t="s">
        <v>98</v>
      </c>
      <c r="C405" s="39" t="s">
        <v>273</v>
      </c>
      <c r="D405" s="39"/>
      <c r="E405" s="39"/>
      <c r="F405" s="56">
        <f>F406</f>
        <v>208000</v>
      </c>
      <c r="G405" s="56">
        <v>0</v>
      </c>
      <c r="H405" s="56">
        <f>H406</f>
        <v>208000</v>
      </c>
      <c r="I405" s="56">
        <v>0</v>
      </c>
    </row>
    <row r="406" spans="1:9" s="11" customFormat="1" ht="15.75">
      <c r="A406" s="38" t="s">
        <v>53</v>
      </c>
      <c r="B406" s="39" t="s">
        <v>98</v>
      </c>
      <c r="C406" s="39" t="s">
        <v>273</v>
      </c>
      <c r="D406" s="39" t="s">
        <v>269</v>
      </c>
      <c r="E406" s="39"/>
      <c r="F406" s="56">
        <f>F407</f>
        <v>208000</v>
      </c>
      <c r="G406" s="56">
        <v>0</v>
      </c>
      <c r="H406" s="56">
        <f>H407</f>
        <v>208000</v>
      </c>
      <c r="I406" s="56">
        <v>0</v>
      </c>
    </row>
    <row r="407" spans="1:9" ht="15.75">
      <c r="A407" s="38" t="s">
        <v>54</v>
      </c>
      <c r="B407" s="39" t="s">
        <v>98</v>
      </c>
      <c r="C407" s="39" t="s">
        <v>273</v>
      </c>
      <c r="D407" s="39" t="s">
        <v>269</v>
      </c>
      <c r="E407" s="39" t="s">
        <v>55</v>
      </c>
      <c r="F407" s="56">
        <f>83000+60000+65000</f>
        <v>208000</v>
      </c>
      <c r="G407" s="56">
        <v>0</v>
      </c>
      <c r="H407" s="56">
        <f>83000+60000+65000</f>
        <v>208000</v>
      </c>
      <c r="I407" s="56">
        <v>0</v>
      </c>
    </row>
    <row r="408" spans="1:9" ht="31.5">
      <c r="A408" s="22" t="s">
        <v>261</v>
      </c>
      <c r="B408" s="39" t="s">
        <v>98</v>
      </c>
      <c r="C408" s="39" t="s">
        <v>262</v>
      </c>
      <c r="D408" s="39"/>
      <c r="E408" s="39"/>
      <c r="F408" s="56">
        <f>F409</f>
        <v>649500</v>
      </c>
      <c r="G408" s="56">
        <v>0</v>
      </c>
      <c r="H408" s="56">
        <f>H409</f>
        <v>694500</v>
      </c>
      <c r="I408" s="56">
        <v>0</v>
      </c>
    </row>
    <row r="409" spans="1:9" ht="15.75">
      <c r="A409" s="38" t="s">
        <v>53</v>
      </c>
      <c r="B409" s="39" t="s">
        <v>98</v>
      </c>
      <c r="C409" s="39" t="s">
        <v>262</v>
      </c>
      <c r="D409" s="39" t="s">
        <v>269</v>
      </c>
      <c r="E409" s="39"/>
      <c r="F409" s="56">
        <f>F410</f>
        <v>649500</v>
      </c>
      <c r="G409" s="56">
        <v>0</v>
      </c>
      <c r="H409" s="56">
        <f>H410</f>
        <v>694500</v>
      </c>
      <c r="I409" s="56">
        <v>0</v>
      </c>
    </row>
    <row r="410" spans="1:9" ht="15.75">
      <c r="A410" s="38" t="s">
        <v>54</v>
      </c>
      <c r="B410" s="39" t="s">
        <v>98</v>
      </c>
      <c r="C410" s="39" t="s">
        <v>262</v>
      </c>
      <c r="D410" s="39" t="s">
        <v>269</v>
      </c>
      <c r="E410" s="39" t="s">
        <v>55</v>
      </c>
      <c r="F410" s="56">
        <f>200000+81000+290000+78500</f>
        <v>649500</v>
      </c>
      <c r="G410" s="56">
        <v>0</v>
      </c>
      <c r="H410" s="56">
        <f>245000+81000+290000+78500</f>
        <v>694500</v>
      </c>
      <c r="I410" s="56">
        <v>0</v>
      </c>
    </row>
    <row r="411" spans="1:9" ht="47.25">
      <c r="A411" s="19" t="s">
        <v>299</v>
      </c>
      <c r="B411" s="18" t="s">
        <v>99</v>
      </c>
      <c r="C411" s="18"/>
      <c r="D411" s="18"/>
      <c r="E411" s="18"/>
      <c r="F411" s="59">
        <f>F412+F416+F420+F428+F437+F441+F445+F452+F456+F460+F432+F424</f>
        <v>25154440</v>
      </c>
      <c r="G411" s="59">
        <f>G412+G416+G420+G428+G437+G441+G445+G452+G456+G460+G432+G424</f>
        <v>1899700</v>
      </c>
      <c r="H411" s="59">
        <f>H412+H416+H420+H428+H437+H441+H445+H452+H456+H460+H432+H424</f>
        <v>25751440</v>
      </c>
      <c r="I411" s="59">
        <f>I412+I416+I420+I428+I437+I441+I445+I452+I456+I460+I432+I424</f>
        <v>1931700</v>
      </c>
    </row>
    <row r="412" spans="1:9" ht="31.5">
      <c r="A412" s="38" t="s">
        <v>101</v>
      </c>
      <c r="B412" s="39" t="s">
        <v>100</v>
      </c>
      <c r="C412" s="39"/>
      <c r="D412" s="39"/>
      <c r="E412" s="39"/>
      <c r="F412" s="56">
        <f>F413</f>
        <v>1695000</v>
      </c>
      <c r="G412" s="56">
        <v>0</v>
      </c>
      <c r="H412" s="56">
        <f>H413</f>
        <v>1710000</v>
      </c>
      <c r="I412" s="56">
        <v>0</v>
      </c>
    </row>
    <row r="413" spans="1:9" ht="78.75">
      <c r="A413" s="38" t="s">
        <v>272</v>
      </c>
      <c r="B413" s="39" t="s">
        <v>100</v>
      </c>
      <c r="C413" s="39" t="s">
        <v>273</v>
      </c>
      <c r="D413" s="39"/>
      <c r="E413" s="39"/>
      <c r="F413" s="56">
        <f>F414</f>
        <v>1695000</v>
      </c>
      <c r="G413" s="56">
        <v>0</v>
      </c>
      <c r="H413" s="56">
        <f>H414</f>
        <v>1710000</v>
      </c>
      <c r="I413" s="56">
        <v>0</v>
      </c>
    </row>
    <row r="414" spans="1:9" ht="15.75">
      <c r="A414" s="38" t="s">
        <v>53</v>
      </c>
      <c r="B414" s="39" t="s">
        <v>100</v>
      </c>
      <c r="C414" s="39" t="s">
        <v>273</v>
      </c>
      <c r="D414" s="39" t="s">
        <v>269</v>
      </c>
      <c r="E414" s="39"/>
      <c r="F414" s="56">
        <f>F415</f>
        <v>1695000</v>
      </c>
      <c r="G414" s="56">
        <v>0</v>
      </c>
      <c r="H414" s="56">
        <f>H415</f>
        <v>1710000</v>
      </c>
      <c r="I414" s="56">
        <v>0</v>
      </c>
    </row>
    <row r="415" spans="1:9" ht="15.75">
      <c r="A415" s="38" t="s">
        <v>54</v>
      </c>
      <c r="B415" s="39" t="s">
        <v>100</v>
      </c>
      <c r="C415" s="39" t="s">
        <v>273</v>
      </c>
      <c r="D415" s="39" t="s">
        <v>269</v>
      </c>
      <c r="E415" s="39" t="s">
        <v>270</v>
      </c>
      <c r="F415" s="56">
        <f>1710000-15000</f>
        <v>1695000</v>
      </c>
      <c r="G415" s="56">
        <v>0</v>
      </c>
      <c r="H415" s="56">
        <f>1725000-15000</f>
        <v>1710000</v>
      </c>
      <c r="I415" s="56">
        <v>0</v>
      </c>
    </row>
    <row r="416" spans="1:9" ht="31.5">
      <c r="A416" s="38" t="s">
        <v>127</v>
      </c>
      <c r="B416" s="39" t="s">
        <v>103</v>
      </c>
      <c r="C416" s="39"/>
      <c r="D416" s="39"/>
      <c r="E416" s="39"/>
      <c r="F416" s="56">
        <f>F417</f>
        <v>18791310</v>
      </c>
      <c r="G416" s="56">
        <v>0</v>
      </c>
      <c r="H416" s="56">
        <f>H417</f>
        <v>18791310</v>
      </c>
      <c r="I416" s="56">
        <v>0</v>
      </c>
    </row>
    <row r="417" spans="1:9" ht="78.75">
      <c r="A417" s="38" t="s">
        <v>272</v>
      </c>
      <c r="B417" s="39" t="s">
        <v>103</v>
      </c>
      <c r="C417" s="39" t="s">
        <v>273</v>
      </c>
      <c r="D417" s="39"/>
      <c r="E417" s="39"/>
      <c r="F417" s="56">
        <f>F418</f>
        <v>18791310</v>
      </c>
      <c r="G417" s="56">
        <v>0</v>
      </c>
      <c r="H417" s="56">
        <f>H418</f>
        <v>18791310</v>
      </c>
      <c r="I417" s="56">
        <v>0</v>
      </c>
    </row>
    <row r="418" spans="1:9" ht="15.75">
      <c r="A418" s="38" t="s">
        <v>53</v>
      </c>
      <c r="B418" s="39" t="s">
        <v>103</v>
      </c>
      <c r="C418" s="39" t="s">
        <v>273</v>
      </c>
      <c r="D418" s="39" t="s">
        <v>269</v>
      </c>
      <c r="E418" s="39"/>
      <c r="F418" s="56">
        <f>F419</f>
        <v>18791310</v>
      </c>
      <c r="G418" s="56">
        <v>0</v>
      </c>
      <c r="H418" s="56">
        <f>H419</f>
        <v>18791310</v>
      </c>
      <c r="I418" s="56">
        <v>0</v>
      </c>
    </row>
    <row r="419" spans="1:9" ht="63">
      <c r="A419" s="38" t="s">
        <v>125</v>
      </c>
      <c r="B419" s="39" t="s">
        <v>103</v>
      </c>
      <c r="C419" s="39" t="s">
        <v>273</v>
      </c>
      <c r="D419" s="39" t="s">
        <v>269</v>
      </c>
      <c r="E419" s="39" t="s">
        <v>270</v>
      </c>
      <c r="F419" s="56">
        <f>19191240-399930</f>
        <v>18791310</v>
      </c>
      <c r="G419" s="56">
        <v>0</v>
      </c>
      <c r="H419" s="56">
        <f>19191240-399930</f>
        <v>18791310</v>
      </c>
      <c r="I419" s="56">
        <v>0</v>
      </c>
    </row>
    <row r="420" spans="1:9" ht="31.5">
      <c r="A420" s="38" t="s">
        <v>90</v>
      </c>
      <c r="B420" s="39" t="s">
        <v>104</v>
      </c>
      <c r="C420" s="39"/>
      <c r="D420" s="39"/>
      <c r="E420" s="39"/>
      <c r="F420" s="56">
        <f>F421</f>
        <v>79000</v>
      </c>
      <c r="G420" s="56">
        <v>0</v>
      </c>
      <c r="H420" s="56">
        <f>H421</f>
        <v>79000</v>
      </c>
      <c r="I420" s="56">
        <v>0</v>
      </c>
    </row>
    <row r="421" spans="1:9" ht="31.5">
      <c r="A421" s="22" t="s">
        <v>261</v>
      </c>
      <c r="B421" s="39" t="s">
        <v>104</v>
      </c>
      <c r="C421" s="39" t="s">
        <v>262</v>
      </c>
      <c r="D421" s="39"/>
      <c r="E421" s="39"/>
      <c r="F421" s="56">
        <f>F422</f>
        <v>79000</v>
      </c>
      <c r="G421" s="56">
        <v>0</v>
      </c>
      <c r="H421" s="56">
        <f>H422</f>
        <v>79000</v>
      </c>
      <c r="I421" s="56">
        <v>0</v>
      </c>
    </row>
    <row r="422" spans="1:9" ht="15.75">
      <c r="A422" s="38" t="s">
        <v>53</v>
      </c>
      <c r="B422" s="39" t="s">
        <v>104</v>
      </c>
      <c r="C422" s="39" t="s">
        <v>262</v>
      </c>
      <c r="D422" s="39" t="s">
        <v>269</v>
      </c>
      <c r="E422" s="39"/>
      <c r="F422" s="56">
        <f>F423</f>
        <v>79000</v>
      </c>
      <c r="G422" s="56">
        <v>0</v>
      </c>
      <c r="H422" s="56">
        <f>H423</f>
        <v>79000</v>
      </c>
      <c r="I422" s="56">
        <v>0</v>
      </c>
    </row>
    <row r="423" spans="1:9" ht="63">
      <c r="A423" s="38" t="s">
        <v>125</v>
      </c>
      <c r="B423" s="39" t="s">
        <v>104</v>
      </c>
      <c r="C423" s="39" t="s">
        <v>262</v>
      </c>
      <c r="D423" s="39" t="s">
        <v>269</v>
      </c>
      <c r="E423" s="39" t="s">
        <v>270</v>
      </c>
      <c r="F423" s="56">
        <v>79000</v>
      </c>
      <c r="G423" s="56">
        <v>0</v>
      </c>
      <c r="H423" s="56">
        <v>79000</v>
      </c>
      <c r="I423" s="56">
        <v>0</v>
      </c>
    </row>
    <row r="424" spans="1:9" ht="63">
      <c r="A424" s="25" t="s">
        <v>328</v>
      </c>
      <c r="B424" s="21" t="s">
        <v>330</v>
      </c>
      <c r="C424" s="31"/>
      <c r="D424" s="31"/>
      <c r="E424" s="31"/>
      <c r="F424" s="44">
        <f>F425</f>
        <v>414930</v>
      </c>
      <c r="G424" s="56">
        <v>0</v>
      </c>
      <c r="H424" s="44">
        <f>H425</f>
        <v>414930</v>
      </c>
      <c r="I424" s="56">
        <v>0</v>
      </c>
    </row>
    <row r="425" spans="1:9" ht="78.75">
      <c r="A425" s="25" t="s">
        <v>272</v>
      </c>
      <c r="B425" s="21" t="s">
        <v>330</v>
      </c>
      <c r="C425" s="31" t="s">
        <v>273</v>
      </c>
      <c r="D425" s="31"/>
      <c r="E425" s="31"/>
      <c r="F425" s="44">
        <f>F427</f>
        <v>414930</v>
      </c>
      <c r="G425" s="56">
        <v>0</v>
      </c>
      <c r="H425" s="44">
        <f>H427</f>
        <v>414930</v>
      </c>
      <c r="I425" s="56">
        <v>0</v>
      </c>
    </row>
    <row r="426" spans="1:9" ht="15.75">
      <c r="A426" s="20" t="s">
        <v>53</v>
      </c>
      <c r="B426" s="21" t="s">
        <v>330</v>
      </c>
      <c r="C426" s="31" t="s">
        <v>273</v>
      </c>
      <c r="D426" s="31" t="s">
        <v>269</v>
      </c>
      <c r="E426" s="31"/>
      <c r="F426" s="44"/>
      <c r="G426" s="56">
        <v>0</v>
      </c>
      <c r="H426" s="44"/>
      <c r="I426" s="56">
        <v>0</v>
      </c>
    </row>
    <row r="427" spans="1:9" ht="63">
      <c r="A427" s="20" t="s">
        <v>125</v>
      </c>
      <c r="B427" s="21" t="s">
        <v>330</v>
      </c>
      <c r="C427" s="31" t="s">
        <v>273</v>
      </c>
      <c r="D427" s="31" t="s">
        <v>269</v>
      </c>
      <c r="E427" s="31" t="s">
        <v>270</v>
      </c>
      <c r="F427" s="44">
        <f>399930+15000</f>
        <v>414930</v>
      </c>
      <c r="G427" s="56">
        <v>0</v>
      </c>
      <c r="H427" s="44">
        <f>399930+15000</f>
        <v>414930</v>
      </c>
      <c r="I427" s="56">
        <v>0</v>
      </c>
    </row>
    <row r="428" spans="1:9" ht="47.25">
      <c r="A428" s="38" t="s">
        <v>185</v>
      </c>
      <c r="B428" s="39" t="s">
        <v>102</v>
      </c>
      <c r="C428" s="39"/>
      <c r="D428" s="39"/>
      <c r="E428" s="39"/>
      <c r="F428" s="56">
        <f>F429</f>
        <v>2200000</v>
      </c>
      <c r="G428" s="56">
        <v>0</v>
      </c>
      <c r="H428" s="56">
        <f>H429</f>
        <v>2300000</v>
      </c>
      <c r="I428" s="56">
        <v>0</v>
      </c>
    </row>
    <row r="429" spans="1:9" ht="47.25">
      <c r="A429" s="38" t="s">
        <v>252</v>
      </c>
      <c r="B429" s="39" t="s">
        <v>102</v>
      </c>
      <c r="C429" s="39" t="s">
        <v>253</v>
      </c>
      <c r="D429" s="39"/>
      <c r="E429" s="39"/>
      <c r="F429" s="56">
        <f>F430</f>
        <v>2200000</v>
      </c>
      <c r="G429" s="56">
        <v>0</v>
      </c>
      <c r="H429" s="56">
        <f>H430</f>
        <v>2300000</v>
      </c>
      <c r="I429" s="56">
        <v>0</v>
      </c>
    </row>
    <row r="430" spans="1:9" ht="15.75">
      <c r="A430" s="38" t="s">
        <v>59</v>
      </c>
      <c r="B430" s="39" t="s">
        <v>102</v>
      </c>
      <c r="C430" s="39" t="s">
        <v>253</v>
      </c>
      <c r="D430" s="39" t="s">
        <v>278</v>
      </c>
      <c r="E430" s="39"/>
      <c r="F430" s="56">
        <f>F431</f>
        <v>2200000</v>
      </c>
      <c r="G430" s="56">
        <v>0</v>
      </c>
      <c r="H430" s="56">
        <f>H431</f>
        <v>2300000</v>
      </c>
      <c r="I430" s="56">
        <v>0</v>
      </c>
    </row>
    <row r="431" spans="1:9" ht="31.5">
      <c r="A431" s="38" t="s">
        <v>60</v>
      </c>
      <c r="B431" s="39" t="s">
        <v>102</v>
      </c>
      <c r="C431" s="39" t="s">
        <v>253</v>
      </c>
      <c r="D431" s="39" t="s">
        <v>278</v>
      </c>
      <c r="E431" s="39" t="s">
        <v>278</v>
      </c>
      <c r="F431" s="56">
        <v>2200000</v>
      </c>
      <c r="G431" s="56">
        <v>0</v>
      </c>
      <c r="H431" s="56">
        <v>2300000</v>
      </c>
      <c r="I431" s="56">
        <v>0</v>
      </c>
    </row>
    <row r="432" spans="1:9" ht="31.5">
      <c r="A432" s="38" t="s">
        <v>162</v>
      </c>
      <c r="B432" s="39" t="s">
        <v>287</v>
      </c>
      <c r="C432" s="39"/>
      <c r="D432" s="39"/>
      <c r="E432" s="39"/>
      <c r="F432" s="56">
        <f>F433</f>
        <v>74500</v>
      </c>
      <c r="G432" s="56">
        <v>0</v>
      </c>
      <c r="H432" s="56">
        <f>H433</f>
        <v>524500</v>
      </c>
      <c r="I432" s="56">
        <v>0</v>
      </c>
    </row>
    <row r="433" spans="1:9" ht="31.5">
      <c r="A433" s="22" t="s">
        <v>261</v>
      </c>
      <c r="B433" s="39" t="s">
        <v>287</v>
      </c>
      <c r="C433" s="39" t="s">
        <v>262</v>
      </c>
      <c r="D433" s="39"/>
      <c r="E433" s="39"/>
      <c r="F433" s="56">
        <f>F434</f>
        <v>74500</v>
      </c>
      <c r="G433" s="56">
        <v>0</v>
      </c>
      <c r="H433" s="56">
        <f>H434</f>
        <v>524500</v>
      </c>
      <c r="I433" s="56">
        <v>0</v>
      </c>
    </row>
    <row r="434" spans="1:9" ht="15.75">
      <c r="A434" s="38" t="s">
        <v>53</v>
      </c>
      <c r="B434" s="39" t="s">
        <v>287</v>
      </c>
      <c r="C434" s="39" t="s">
        <v>262</v>
      </c>
      <c r="D434" s="39" t="s">
        <v>269</v>
      </c>
      <c r="E434" s="39"/>
      <c r="F434" s="56">
        <f>F435+F436</f>
        <v>74500</v>
      </c>
      <c r="G434" s="56">
        <v>0</v>
      </c>
      <c r="H434" s="56">
        <f>H435+H436</f>
        <v>524500</v>
      </c>
      <c r="I434" s="56">
        <v>0</v>
      </c>
    </row>
    <row r="435" spans="1:9" ht="15.75">
      <c r="A435" s="38" t="s">
        <v>268</v>
      </c>
      <c r="B435" s="39" t="s">
        <v>287</v>
      </c>
      <c r="C435" s="39" t="s">
        <v>262</v>
      </c>
      <c r="D435" s="39" t="s">
        <v>269</v>
      </c>
      <c r="E435" s="39" t="s">
        <v>255</v>
      </c>
      <c r="F435" s="56">
        <v>0</v>
      </c>
      <c r="G435" s="56">
        <v>0</v>
      </c>
      <c r="H435" s="56">
        <v>450000</v>
      </c>
      <c r="I435" s="56">
        <v>0</v>
      </c>
    </row>
    <row r="436" spans="1:9" ht="15.75">
      <c r="A436" s="38" t="s">
        <v>54</v>
      </c>
      <c r="B436" s="39" t="s">
        <v>287</v>
      </c>
      <c r="C436" s="39" t="s">
        <v>262</v>
      </c>
      <c r="D436" s="39" t="s">
        <v>269</v>
      </c>
      <c r="E436" s="39" t="s">
        <v>55</v>
      </c>
      <c r="F436" s="56">
        <v>74500</v>
      </c>
      <c r="G436" s="56">
        <v>0</v>
      </c>
      <c r="H436" s="56">
        <v>74500</v>
      </c>
      <c r="I436" s="56">
        <v>0</v>
      </c>
    </row>
    <row r="437" spans="1:9" ht="43.5" customHeight="1">
      <c r="A437" s="38" t="s">
        <v>334</v>
      </c>
      <c r="B437" s="39" t="s">
        <v>105</v>
      </c>
      <c r="C437" s="39"/>
      <c r="D437" s="39"/>
      <c r="E437" s="39"/>
      <c r="F437" s="56">
        <f>F438</f>
        <v>279100</v>
      </c>
      <c r="G437" s="56">
        <f>G438</f>
        <v>279100</v>
      </c>
      <c r="H437" s="56">
        <f>H438</f>
        <v>266400</v>
      </c>
      <c r="I437" s="56">
        <f>I438</f>
        <v>266400</v>
      </c>
    </row>
    <row r="438" spans="1:9" ht="78.75">
      <c r="A438" s="38" t="s">
        <v>272</v>
      </c>
      <c r="B438" s="39" t="s">
        <v>105</v>
      </c>
      <c r="C438" s="39" t="s">
        <v>273</v>
      </c>
      <c r="D438" s="39"/>
      <c r="E438" s="39"/>
      <c r="F438" s="56">
        <f aca="true" t="shared" si="31" ref="F438:I439">F439</f>
        <v>279100</v>
      </c>
      <c r="G438" s="56">
        <f t="shared" si="31"/>
        <v>279100</v>
      </c>
      <c r="H438" s="56">
        <f t="shared" si="31"/>
        <v>266400</v>
      </c>
      <c r="I438" s="56">
        <f t="shared" si="31"/>
        <v>266400</v>
      </c>
    </row>
    <row r="439" spans="1:9" ht="15.75">
      <c r="A439" s="38" t="s">
        <v>241</v>
      </c>
      <c r="B439" s="39" t="s">
        <v>105</v>
      </c>
      <c r="C439" s="39" t="s">
        <v>273</v>
      </c>
      <c r="D439" s="39" t="s">
        <v>258</v>
      </c>
      <c r="E439" s="39"/>
      <c r="F439" s="56">
        <f t="shared" si="31"/>
        <v>279100</v>
      </c>
      <c r="G439" s="56">
        <f t="shared" si="31"/>
        <v>279100</v>
      </c>
      <c r="H439" s="56">
        <f t="shared" si="31"/>
        <v>266400</v>
      </c>
      <c r="I439" s="56">
        <f t="shared" si="31"/>
        <v>266400</v>
      </c>
    </row>
    <row r="440" spans="1:9" ht="15.75">
      <c r="A440" s="38" t="s">
        <v>242</v>
      </c>
      <c r="B440" s="39" t="s">
        <v>105</v>
      </c>
      <c r="C440" s="39" t="s">
        <v>273</v>
      </c>
      <c r="D440" s="39" t="s">
        <v>258</v>
      </c>
      <c r="E440" s="39" t="s">
        <v>259</v>
      </c>
      <c r="F440" s="56">
        <v>279100</v>
      </c>
      <c r="G440" s="56">
        <v>279100</v>
      </c>
      <c r="H440" s="56">
        <v>266400</v>
      </c>
      <c r="I440" s="56">
        <v>266400</v>
      </c>
    </row>
    <row r="441" spans="1:9" ht="70.5" customHeight="1">
      <c r="A441" s="25" t="s">
        <v>312</v>
      </c>
      <c r="B441" s="39" t="s">
        <v>313</v>
      </c>
      <c r="C441" s="39"/>
      <c r="D441" s="39"/>
      <c r="E441" s="39"/>
      <c r="F441" s="56">
        <f aca="true" t="shared" si="32" ref="F441:I443">F442</f>
        <v>5200</v>
      </c>
      <c r="G441" s="56">
        <f t="shared" si="32"/>
        <v>5200</v>
      </c>
      <c r="H441" s="56">
        <f t="shared" si="32"/>
        <v>0</v>
      </c>
      <c r="I441" s="56">
        <f t="shared" si="32"/>
        <v>0</v>
      </c>
    </row>
    <row r="442" spans="1:9" ht="31.5">
      <c r="A442" s="22" t="s">
        <v>261</v>
      </c>
      <c r="B442" s="39" t="s">
        <v>313</v>
      </c>
      <c r="C442" s="39" t="s">
        <v>262</v>
      </c>
      <c r="D442" s="39"/>
      <c r="E442" s="39"/>
      <c r="F442" s="56">
        <f t="shared" si="32"/>
        <v>5200</v>
      </c>
      <c r="G442" s="56">
        <f t="shared" si="32"/>
        <v>5200</v>
      </c>
      <c r="H442" s="56">
        <f t="shared" si="32"/>
        <v>0</v>
      </c>
      <c r="I442" s="56">
        <f t="shared" si="32"/>
        <v>0</v>
      </c>
    </row>
    <row r="443" spans="1:9" ht="15.75">
      <c r="A443" s="38" t="s">
        <v>53</v>
      </c>
      <c r="B443" s="39" t="s">
        <v>313</v>
      </c>
      <c r="C443" s="39" t="s">
        <v>262</v>
      </c>
      <c r="D443" s="39" t="s">
        <v>269</v>
      </c>
      <c r="E443" s="39"/>
      <c r="F443" s="56">
        <f t="shared" si="32"/>
        <v>5200</v>
      </c>
      <c r="G443" s="56">
        <f t="shared" si="32"/>
        <v>5200</v>
      </c>
      <c r="H443" s="56">
        <f t="shared" si="32"/>
        <v>0</v>
      </c>
      <c r="I443" s="56">
        <f t="shared" si="32"/>
        <v>0</v>
      </c>
    </row>
    <row r="444" spans="1:9" ht="15.75">
      <c r="A444" s="25" t="s">
        <v>314</v>
      </c>
      <c r="B444" s="39" t="s">
        <v>313</v>
      </c>
      <c r="C444" s="39" t="s">
        <v>262</v>
      </c>
      <c r="D444" s="39" t="s">
        <v>269</v>
      </c>
      <c r="E444" s="39" t="s">
        <v>278</v>
      </c>
      <c r="F444" s="56">
        <v>5200</v>
      </c>
      <c r="G444" s="56">
        <v>5200</v>
      </c>
      <c r="H444" s="56">
        <v>0</v>
      </c>
      <c r="I444" s="56">
        <v>0</v>
      </c>
    </row>
    <row r="445" spans="1:9" ht="31.5">
      <c r="A445" s="38" t="s">
        <v>337</v>
      </c>
      <c r="B445" s="39" t="s">
        <v>301</v>
      </c>
      <c r="C445" s="39"/>
      <c r="D445" s="39"/>
      <c r="E445" s="39"/>
      <c r="F445" s="56">
        <f>F446+F449</f>
        <v>653400</v>
      </c>
      <c r="G445" s="56">
        <f>G446+G449</f>
        <v>653400</v>
      </c>
      <c r="H445" s="56">
        <f>H446+H449</f>
        <v>703300</v>
      </c>
      <c r="I445" s="56">
        <f>I446+I449</f>
        <v>703300</v>
      </c>
    </row>
    <row r="446" spans="1:9" ht="78.75">
      <c r="A446" s="38" t="s">
        <v>272</v>
      </c>
      <c r="B446" s="39" t="s">
        <v>301</v>
      </c>
      <c r="C446" s="39" t="s">
        <v>273</v>
      </c>
      <c r="D446" s="39"/>
      <c r="E446" s="39"/>
      <c r="F446" s="56">
        <f aca="true" t="shared" si="33" ref="F446:I447">F447</f>
        <v>649500</v>
      </c>
      <c r="G446" s="56">
        <f t="shared" si="33"/>
        <v>649500</v>
      </c>
      <c r="H446" s="56">
        <f t="shared" si="33"/>
        <v>696300</v>
      </c>
      <c r="I446" s="56">
        <f t="shared" si="33"/>
        <v>696300</v>
      </c>
    </row>
    <row r="447" spans="1:9" ht="31.5">
      <c r="A447" s="38" t="s">
        <v>58</v>
      </c>
      <c r="B447" s="39" t="s">
        <v>301</v>
      </c>
      <c r="C447" s="39" t="s">
        <v>273</v>
      </c>
      <c r="D447" s="39" t="s">
        <v>259</v>
      </c>
      <c r="E447" s="39"/>
      <c r="F447" s="56">
        <f t="shared" si="33"/>
        <v>649500</v>
      </c>
      <c r="G447" s="56">
        <f t="shared" si="33"/>
        <v>649500</v>
      </c>
      <c r="H447" s="56">
        <f t="shared" si="33"/>
        <v>696300</v>
      </c>
      <c r="I447" s="56">
        <f t="shared" si="33"/>
        <v>696300</v>
      </c>
    </row>
    <row r="448" spans="1:9" ht="15.75">
      <c r="A448" s="38" t="s">
        <v>236</v>
      </c>
      <c r="B448" s="39" t="s">
        <v>301</v>
      </c>
      <c r="C448" s="39" t="s">
        <v>273</v>
      </c>
      <c r="D448" s="39" t="s">
        <v>259</v>
      </c>
      <c r="E448" s="39" t="s">
        <v>270</v>
      </c>
      <c r="F448" s="56">
        <v>649500</v>
      </c>
      <c r="G448" s="56">
        <v>649500</v>
      </c>
      <c r="H448" s="56">
        <v>696300</v>
      </c>
      <c r="I448" s="56">
        <v>696300</v>
      </c>
    </row>
    <row r="449" spans="1:9" s="74" customFormat="1" ht="31.5">
      <c r="A449" s="22" t="s">
        <v>261</v>
      </c>
      <c r="B449" s="39" t="s">
        <v>301</v>
      </c>
      <c r="C449" s="23" t="s">
        <v>262</v>
      </c>
      <c r="D449" s="39"/>
      <c r="E449" s="39"/>
      <c r="F449" s="56">
        <f aca="true" t="shared" si="34" ref="F449:I450">F450</f>
        <v>3900</v>
      </c>
      <c r="G449" s="56">
        <f t="shared" si="34"/>
        <v>3900</v>
      </c>
      <c r="H449" s="56">
        <f t="shared" si="34"/>
        <v>7000</v>
      </c>
      <c r="I449" s="56">
        <f t="shared" si="34"/>
        <v>7000</v>
      </c>
    </row>
    <row r="450" spans="1:9" s="74" customFormat="1" ht="31.5">
      <c r="A450" s="38" t="s">
        <v>58</v>
      </c>
      <c r="B450" s="39" t="s">
        <v>301</v>
      </c>
      <c r="C450" s="23" t="s">
        <v>262</v>
      </c>
      <c r="D450" s="39" t="s">
        <v>259</v>
      </c>
      <c r="E450" s="39"/>
      <c r="F450" s="56">
        <f t="shared" si="34"/>
        <v>3900</v>
      </c>
      <c r="G450" s="56">
        <f t="shared" si="34"/>
        <v>3900</v>
      </c>
      <c r="H450" s="56">
        <f t="shared" si="34"/>
        <v>7000</v>
      </c>
      <c r="I450" s="56">
        <f t="shared" si="34"/>
        <v>7000</v>
      </c>
    </row>
    <row r="451" spans="1:9" s="74" customFormat="1" ht="15.75">
      <c r="A451" s="38" t="s">
        <v>236</v>
      </c>
      <c r="B451" s="39" t="s">
        <v>301</v>
      </c>
      <c r="C451" s="23" t="s">
        <v>262</v>
      </c>
      <c r="D451" s="39" t="s">
        <v>259</v>
      </c>
      <c r="E451" s="39" t="s">
        <v>270</v>
      </c>
      <c r="F451" s="56">
        <v>3900</v>
      </c>
      <c r="G451" s="56">
        <v>3900</v>
      </c>
      <c r="H451" s="56">
        <v>7000</v>
      </c>
      <c r="I451" s="56">
        <v>7000</v>
      </c>
    </row>
    <row r="452" spans="1:9" ht="126">
      <c r="A452" s="38" t="s">
        <v>237</v>
      </c>
      <c r="B452" s="39" t="s">
        <v>106</v>
      </c>
      <c r="C452" s="39"/>
      <c r="D452" s="39"/>
      <c r="E452" s="39"/>
      <c r="F452" s="56">
        <f aca="true" t="shared" si="35" ref="F452:I454">F453</f>
        <v>6000</v>
      </c>
      <c r="G452" s="56">
        <f t="shared" si="35"/>
        <v>6000</v>
      </c>
      <c r="H452" s="56">
        <f t="shared" si="35"/>
        <v>6000</v>
      </c>
      <c r="I452" s="56">
        <f t="shared" si="35"/>
        <v>6000</v>
      </c>
    </row>
    <row r="453" spans="1:9" ht="31.5">
      <c r="A453" s="22" t="s">
        <v>261</v>
      </c>
      <c r="B453" s="39" t="s">
        <v>106</v>
      </c>
      <c r="C453" s="39" t="s">
        <v>262</v>
      </c>
      <c r="D453" s="39"/>
      <c r="E453" s="39"/>
      <c r="F453" s="56">
        <f t="shared" si="35"/>
        <v>6000</v>
      </c>
      <c r="G453" s="56">
        <f t="shared" si="35"/>
        <v>6000</v>
      </c>
      <c r="H453" s="56">
        <f t="shared" si="35"/>
        <v>6000</v>
      </c>
      <c r="I453" s="56">
        <f t="shared" si="35"/>
        <v>6000</v>
      </c>
    </row>
    <row r="454" spans="1:9" ht="15.75">
      <c r="A454" s="38" t="s">
        <v>53</v>
      </c>
      <c r="B454" s="39" t="s">
        <v>106</v>
      </c>
      <c r="C454" s="39" t="s">
        <v>262</v>
      </c>
      <c r="D454" s="39" t="s">
        <v>269</v>
      </c>
      <c r="E454" s="39"/>
      <c r="F454" s="56">
        <f t="shared" si="35"/>
        <v>6000</v>
      </c>
      <c r="G454" s="56">
        <f t="shared" si="35"/>
        <v>6000</v>
      </c>
      <c r="H454" s="56">
        <f t="shared" si="35"/>
        <v>6000</v>
      </c>
      <c r="I454" s="56">
        <f t="shared" si="35"/>
        <v>6000</v>
      </c>
    </row>
    <row r="455" spans="1:9" ht="15.75">
      <c r="A455" s="38" t="s">
        <v>54</v>
      </c>
      <c r="B455" s="39" t="s">
        <v>106</v>
      </c>
      <c r="C455" s="39" t="s">
        <v>262</v>
      </c>
      <c r="D455" s="39" t="s">
        <v>269</v>
      </c>
      <c r="E455" s="39" t="s">
        <v>55</v>
      </c>
      <c r="F455" s="56">
        <v>6000</v>
      </c>
      <c r="G455" s="56">
        <v>6000</v>
      </c>
      <c r="H455" s="56">
        <v>6000</v>
      </c>
      <c r="I455" s="56">
        <v>6000</v>
      </c>
    </row>
    <row r="456" spans="1:9" ht="31.5">
      <c r="A456" s="38" t="s">
        <v>238</v>
      </c>
      <c r="B456" s="39" t="s">
        <v>107</v>
      </c>
      <c r="C456" s="39"/>
      <c r="D456" s="39"/>
      <c r="E456" s="39"/>
      <c r="F456" s="56">
        <f aca="true" t="shared" si="36" ref="F456:I458">F457</f>
        <v>75000</v>
      </c>
      <c r="G456" s="56">
        <f t="shared" si="36"/>
        <v>75000</v>
      </c>
      <c r="H456" s="56">
        <f t="shared" si="36"/>
        <v>75000</v>
      </c>
      <c r="I456" s="56">
        <f t="shared" si="36"/>
        <v>75000</v>
      </c>
    </row>
    <row r="457" spans="1:9" ht="78.75">
      <c r="A457" s="38" t="s">
        <v>272</v>
      </c>
      <c r="B457" s="39" t="s">
        <v>107</v>
      </c>
      <c r="C457" s="39" t="s">
        <v>273</v>
      </c>
      <c r="D457" s="39"/>
      <c r="E457" s="39"/>
      <c r="F457" s="56">
        <f t="shared" si="36"/>
        <v>75000</v>
      </c>
      <c r="G457" s="56">
        <f t="shared" si="36"/>
        <v>75000</v>
      </c>
      <c r="H457" s="56">
        <f t="shared" si="36"/>
        <v>75000</v>
      </c>
      <c r="I457" s="56">
        <f t="shared" si="36"/>
        <v>75000</v>
      </c>
    </row>
    <row r="458" spans="1:9" ht="15.75">
      <c r="A458" s="38" t="s">
        <v>53</v>
      </c>
      <c r="B458" s="39" t="s">
        <v>107</v>
      </c>
      <c r="C458" s="39" t="s">
        <v>273</v>
      </c>
      <c r="D458" s="39" t="s">
        <v>269</v>
      </c>
      <c r="E458" s="39"/>
      <c r="F458" s="56">
        <f t="shared" si="36"/>
        <v>75000</v>
      </c>
      <c r="G458" s="56">
        <f t="shared" si="36"/>
        <v>75000</v>
      </c>
      <c r="H458" s="56">
        <f t="shared" si="36"/>
        <v>75000</v>
      </c>
      <c r="I458" s="56">
        <f t="shared" si="36"/>
        <v>75000</v>
      </c>
    </row>
    <row r="459" spans="1:9" ht="15.75">
      <c r="A459" s="38" t="s">
        <v>54</v>
      </c>
      <c r="B459" s="39" t="s">
        <v>107</v>
      </c>
      <c r="C459" s="39" t="s">
        <v>273</v>
      </c>
      <c r="D459" s="39" t="s">
        <v>269</v>
      </c>
      <c r="E459" s="39" t="s">
        <v>55</v>
      </c>
      <c r="F459" s="56">
        <v>75000</v>
      </c>
      <c r="G459" s="56">
        <v>75000</v>
      </c>
      <c r="H459" s="56">
        <v>75000</v>
      </c>
      <c r="I459" s="56">
        <v>75000</v>
      </c>
    </row>
    <row r="460" spans="1:9" ht="47.25">
      <c r="A460" s="38" t="s">
        <v>115</v>
      </c>
      <c r="B460" s="39" t="s">
        <v>108</v>
      </c>
      <c r="C460" s="39"/>
      <c r="D460" s="39"/>
      <c r="E460" s="39"/>
      <c r="F460" s="56">
        <f>F461+F464</f>
        <v>881000</v>
      </c>
      <c r="G460" s="56">
        <f>G461+G464</f>
        <v>881000</v>
      </c>
      <c r="H460" s="56">
        <f>H461+H464</f>
        <v>881000</v>
      </c>
      <c r="I460" s="56">
        <f>I461+I464</f>
        <v>881000</v>
      </c>
    </row>
    <row r="461" spans="1:9" ht="78.75">
      <c r="A461" s="38" t="s">
        <v>272</v>
      </c>
      <c r="B461" s="39" t="s">
        <v>108</v>
      </c>
      <c r="C461" s="39" t="s">
        <v>273</v>
      </c>
      <c r="D461" s="39"/>
      <c r="E461" s="39"/>
      <c r="F461" s="56">
        <f aca="true" t="shared" si="37" ref="F461:I462">F462</f>
        <v>779400</v>
      </c>
      <c r="G461" s="56">
        <f t="shared" si="37"/>
        <v>779400</v>
      </c>
      <c r="H461" s="56">
        <f t="shared" si="37"/>
        <v>779400</v>
      </c>
      <c r="I461" s="56">
        <f t="shared" si="37"/>
        <v>779400</v>
      </c>
    </row>
    <row r="462" spans="1:9" s="11" customFormat="1" ht="18.75" customHeight="1">
      <c r="A462" s="38" t="s">
        <v>265</v>
      </c>
      <c r="B462" s="39" t="s">
        <v>108</v>
      </c>
      <c r="C462" s="39" t="s">
        <v>273</v>
      </c>
      <c r="D462" s="39" t="s">
        <v>266</v>
      </c>
      <c r="E462" s="39"/>
      <c r="F462" s="56">
        <f t="shared" si="37"/>
        <v>779400</v>
      </c>
      <c r="G462" s="56">
        <f t="shared" si="37"/>
        <v>779400</v>
      </c>
      <c r="H462" s="56">
        <f t="shared" si="37"/>
        <v>779400</v>
      </c>
      <c r="I462" s="56">
        <f t="shared" si="37"/>
        <v>779400</v>
      </c>
    </row>
    <row r="463" spans="1:9" s="11" customFormat="1" ht="15.75">
      <c r="A463" s="38" t="s">
        <v>1</v>
      </c>
      <c r="B463" s="39" t="s">
        <v>108</v>
      </c>
      <c r="C463" s="39" t="s">
        <v>273</v>
      </c>
      <c r="D463" s="39" t="s">
        <v>266</v>
      </c>
      <c r="E463" s="39" t="s">
        <v>270</v>
      </c>
      <c r="F463" s="56">
        <v>779400</v>
      </c>
      <c r="G463" s="56">
        <v>779400</v>
      </c>
      <c r="H463" s="56">
        <v>779400</v>
      </c>
      <c r="I463" s="56">
        <v>779400</v>
      </c>
    </row>
    <row r="464" spans="1:9" ht="31.5">
      <c r="A464" s="22" t="s">
        <v>261</v>
      </c>
      <c r="B464" s="39" t="s">
        <v>108</v>
      </c>
      <c r="C464" s="39" t="s">
        <v>262</v>
      </c>
      <c r="D464" s="39"/>
      <c r="E464" s="39"/>
      <c r="F464" s="56">
        <f aca="true" t="shared" si="38" ref="F464:I465">F465</f>
        <v>101600</v>
      </c>
      <c r="G464" s="56">
        <f t="shared" si="38"/>
        <v>101600</v>
      </c>
      <c r="H464" s="56">
        <f t="shared" si="38"/>
        <v>101600</v>
      </c>
      <c r="I464" s="56">
        <f t="shared" si="38"/>
        <v>101600</v>
      </c>
    </row>
    <row r="465" spans="1:9" ht="15.75">
      <c r="A465" s="38" t="s">
        <v>265</v>
      </c>
      <c r="B465" s="39" t="s">
        <v>108</v>
      </c>
      <c r="C465" s="39" t="s">
        <v>262</v>
      </c>
      <c r="D465" s="39" t="s">
        <v>266</v>
      </c>
      <c r="E465" s="39"/>
      <c r="F465" s="56">
        <f t="shared" si="38"/>
        <v>101600</v>
      </c>
      <c r="G465" s="56">
        <f t="shared" si="38"/>
        <v>101600</v>
      </c>
      <c r="H465" s="56">
        <f t="shared" si="38"/>
        <v>101600</v>
      </c>
      <c r="I465" s="56">
        <f t="shared" si="38"/>
        <v>101600</v>
      </c>
    </row>
    <row r="466" spans="1:9" ht="15.75">
      <c r="A466" s="38" t="s">
        <v>1</v>
      </c>
      <c r="B466" s="39" t="s">
        <v>108</v>
      </c>
      <c r="C466" s="39" t="s">
        <v>262</v>
      </c>
      <c r="D466" s="39" t="s">
        <v>266</v>
      </c>
      <c r="E466" s="39" t="s">
        <v>270</v>
      </c>
      <c r="F466" s="56">
        <v>101600</v>
      </c>
      <c r="G466" s="56">
        <v>101600</v>
      </c>
      <c r="H466" s="56">
        <v>101600</v>
      </c>
      <c r="I466" s="56">
        <v>101600</v>
      </c>
    </row>
    <row r="467" spans="1:9" ht="15.75">
      <c r="A467" s="19" t="s">
        <v>285</v>
      </c>
      <c r="B467" s="18" t="s">
        <v>293</v>
      </c>
      <c r="C467" s="18"/>
      <c r="D467" s="18"/>
      <c r="E467" s="18"/>
      <c r="F467" s="59">
        <f>F468</f>
        <v>5862500</v>
      </c>
      <c r="G467" s="59">
        <v>0</v>
      </c>
      <c r="H467" s="59">
        <f>H468</f>
        <v>5862500</v>
      </c>
      <c r="I467" s="59">
        <v>0</v>
      </c>
    </row>
    <row r="468" spans="1:9" ht="31.5">
      <c r="A468" s="19" t="s">
        <v>286</v>
      </c>
      <c r="B468" s="18" t="s">
        <v>294</v>
      </c>
      <c r="C468" s="18"/>
      <c r="D468" s="18"/>
      <c r="E468" s="18"/>
      <c r="F468" s="59">
        <f>F469+F473+F477+F481+F485</f>
        <v>5862500</v>
      </c>
      <c r="G468" s="59">
        <v>0</v>
      </c>
      <c r="H468" s="59">
        <f>H469+H473+H477+H481+H485</f>
        <v>5862500</v>
      </c>
      <c r="I468" s="59">
        <v>0</v>
      </c>
    </row>
    <row r="469" spans="1:9" ht="31.5">
      <c r="A469" s="38" t="s">
        <v>280</v>
      </c>
      <c r="B469" s="39" t="s">
        <v>289</v>
      </c>
      <c r="C469" s="39"/>
      <c r="D469" s="39"/>
      <c r="E469" s="39"/>
      <c r="F469" s="56">
        <f>F470</f>
        <v>1968300</v>
      </c>
      <c r="G469" s="56">
        <v>0</v>
      </c>
      <c r="H469" s="56">
        <v>1968300</v>
      </c>
      <c r="I469" s="56">
        <v>0</v>
      </c>
    </row>
    <row r="470" spans="1:9" ht="78.75">
      <c r="A470" s="38" t="s">
        <v>272</v>
      </c>
      <c r="B470" s="39" t="s">
        <v>289</v>
      </c>
      <c r="C470" s="39" t="s">
        <v>273</v>
      </c>
      <c r="D470" s="39"/>
      <c r="E470" s="39"/>
      <c r="F470" s="56">
        <f>F471</f>
        <v>1968300</v>
      </c>
      <c r="G470" s="56">
        <v>0</v>
      </c>
      <c r="H470" s="56">
        <v>1968300</v>
      </c>
      <c r="I470" s="56">
        <v>0</v>
      </c>
    </row>
    <row r="471" spans="1:9" ht="15.75">
      <c r="A471" s="38" t="s">
        <v>53</v>
      </c>
      <c r="B471" s="39" t="s">
        <v>289</v>
      </c>
      <c r="C471" s="39" t="s">
        <v>273</v>
      </c>
      <c r="D471" s="39" t="s">
        <v>269</v>
      </c>
      <c r="E471" s="39"/>
      <c r="F471" s="56">
        <f>F472</f>
        <v>1968300</v>
      </c>
      <c r="G471" s="56">
        <v>0</v>
      </c>
      <c r="H471" s="56">
        <v>1968300</v>
      </c>
      <c r="I471" s="56">
        <v>0</v>
      </c>
    </row>
    <row r="472" spans="1:9" ht="47.25">
      <c r="A472" s="38" t="s">
        <v>240</v>
      </c>
      <c r="B472" s="39" t="s">
        <v>289</v>
      </c>
      <c r="C472" s="39" t="s">
        <v>273</v>
      </c>
      <c r="D472" s="39" t="s">
        <v>269</v>
      </c>
      <c r="E472" s="39" t="s">
        <v>258</v>
      </c>
      <c r="F472" s="56">
        <v>1968300</v>
      </c>
      <c r="G472" s="56">
        <v>0</v>
      </c>
      <c r="H472" s="56">
        <v>1968300</v>
      </c>
      <c r="I472" s="56">
        <v>0</v>
      </c>
    </row>
    <row r="473" spans="1:9" ht="47.25">
      <c r="A473" s="38" t="s">
        <v>87</v>
      </c>
      <c r="B473" s="39" t="s">
        <v>290</v>
      </c>
      <c r="C473" s="39"/>
      <c r="D473" s="39"/>
      <c r="E473" s="39"/>
      <c r="F473" s="56">
        <f>F474</f>
        <v>1482300</v>
      </c>
      <c r="G473" s="56">
        <v>0</v>
      </c>
      <c r="H473" s="56">
        <v>1482300</v>
      </c>
      <c r="I473" s="56">
        <v>0</v>
      </c>
    </row>
    <row r="474" spans="1:9" ht="78.75">
      <c r="A474" s="38" t="s">
        <v>272</v>
      </c>
      <c r="B474" s="39" t="s">
        <v>290</v>
      </c>
      <c r="C474" s="39" t="s">
        <v>273</v>
      </c>
      <c r="D474" s="39"/>
      <c r="E474" s="39"/>
      <c r="F474" s="56">
        <f>F475</f>
        <v>1482300</v>
      </c>
      <c r="G474" s="56">
        <v>0</v>
      </c>
      <c r="H474" s="56">
        <v>1482300</v>
      </c>
      <c r="I474" s="56">
        <v>0</v>
      </c>
    </row>
    <row r="475" spans="1:9" ht="15.75">
      <c r="A475" s="38" t="s">
        <v>53</v>
      </c>
      <c r="B475" s="39" t="s">
        <v>290</v>
      </c>
      <c r="C475" s="39" t="s">
        <v>273</v>
      </c>
      <c r="D475" s="39" t="s">
        <v>269</v>
      </c>
      <c r="E475" s="39"/>
      <c r="F475" s="56">
        <f>F476</f>
        <v>1482300</v>
      </c>
      <c r="G475" s="56">
        <v>0</v>
      </c>
      <c r="H475" s="56">
        <v>1482300</v>
      </c>
      <c r="I475" s="56">
        <v>0</v>
      </c>
    </row>
    <row r="476" spans="1:9" ht="63">
      <c r="A476" s="38" t="s">
        <v>239</v>
      </c>
      <c r="B476" s="39" t="s">
        <v>290</v>
      </c>
      <c r="C476" s="39" t="s">
        <v>273</v>
      </c>
      <c r="D476" s="39" t="s">
        <v>269</v>
      </c>
      <c r="E476" s="39" t="s">
        <v>259</v>
      </c>
      <c r="F476" s="56">
        <v>1482300</v>
      </c>
      <c r="G476" s="56">
        <v>0</v>
      </c>
      <c r="H476" s="56">
        <v>1482300</v>
      </c>
      <c r="I476" s="56">
        <v>0</v>
      </c>
    </row>
    <row r="477" spans="1:9" ht="31.5">
      <c r="A477" s="38" t="s">
        <v>127</v>
      </c>
      <c r="B477" s="39" t="s">
        <v>291</v>
      </c>
      <c r="C477" s="39"/>
      <c r="D477" s="39"/>
      <c r="E477" s="39"/>
      <c r="F477" s="56">
        <f>F478</f>
        <v>2102600</v>
      </c>
      <c r="G477" s="56">
        <v>0</v>
      </c>
      <c r="H477" s="56">
        <f>H478</f>
        <v>2102600</v>
      </c>
      <c r="I477" s="56">
        <v>0</v>
      </c>
    </row>
    <row r="478" spans="1:9" ht="78.75">
      <c r="A478" s="38" t="s">
        <v>272</v>
      </c>
      <c r="B478" s="39" t="s">
        <v>291</v>
      </c>
      <c r="C478" s="39" t="s">
        <v>273</v>
      </c>
      <c r="D478" s="39"/>
      <c r="E478" s="39"/>
      <c r="F478" s="56">
        <f>F479</f>
        <v>2102600</v>
      </c>
      <c r="G478" s="56">
        <v>0</v>
      </c>
      <c r="H478" s="56">
        <f>H479</f>
        <v>2102600</v>
      </c>
      <c r="I478" s="56">
        <v>0</v>
      </c>
    </row>
    <row r="479" spans="1:9" ht="15.75">
      <c r="A479" s="38" t="s">
        <v>53</v>
      </c>
      <c r="B479" s="39" t="s">
        <v>291</v>
      </c>
      <c r="C479" s="39" t="s">
        <v>273</v>
      </c>
      <c r="D479" s="39" t="s">
        <v>269</v>
      </c>
      <c r="E479" s="39"/>
      <c r="F479" s="56">
        <f>F480</f>
        <v>2102600</v>
      </c>
      <c r="G479" s="56">
        <v>0</v>
      </c>
      <c r="H479" s="56">
        <f>H480</f>
        <v>2102600</v>
      </c>
      <c r="I479" s="56">
        <v>0</v>
      </c>
    </row>
    <row r="480" spans="1:9" ht="66" customHeight="1">
      <c r="A480" s="38" t="s">
        <v>239</v>
      </c>
      <c r="B480" s="39" t="s">
        <v>291</v>
      </c>
      <c r="C480" s="39" t="s">
        <v>273</v>
      </c>
      <c r="D480" s="39" t="s">
        <v>269</v>
      </c>
      <c r="E480" s="39" t="s">
        <v>259</v>
      </c>
      <c r="F480" s="56">
        <f>2157600-55000</f>
        <v>2102600</v>
      </c>
      <c r="G480" s="56">
        <v>0</v>
      </c>
      <c r="H480" s="56">
        <f>2157600-55000</f>
        <v>2102600</v>
      </c>
      <c r="I480" s="56">
        <v>0</v>
      </c>
    </row>
    <row r="481" spans="1:9" ht="40.5" customHeight="1">
      <c r="A481" s="38" t="s">
        <v>90</v>
      </c>
      <c r="B481" s="39" t="s">
        <v>292</v>
      </c>
      <c r="C481" s="39"/>
      <c r="D481" s="39"/>
      <c r="E481" s="39"/>
      <c r="F481" s="56">
        <f>F482</f>
        <v>254300</v>
      </c>
      <c r="G481" s="56">
        <v>0</v>
      </c>
      <c r="H481" s="56">
        <f>H482</f>
        <v>254300</v>
      </c>
      <c r="I481" s="56">
        <v>0</v>
      </c>
    </row>
    <row r="482" spans="1:9" ht="35.25" customHeight="1">
      <c r="A482" s="22" t="s">
        <v>261</v>
      </c>
      <c r="B482" s="39" t="s">
        <v>292</v>
      </c>
      <c r="C482" s="39" t="s">
        <v>262</v>
      </c>
      <c r="D482" s="39"/>
      <c r="E482" s="39"/>
      <c r="F482" s="56">
        <f>F483</f>
        <v>254300</v>
      </c>
      <c r="G482" s="56">
        <v>0</v>
      </c>
      <c r="H482" s="56">
        <f>H483</f>
        <v>254300</v>
      </c>
      <c r="I482" s="56">
        <v>0</v>
      </c>
    </row>
    <row r="483" spans="1:9" ht="15.75">
      <c r="A483" s="38" t="s">
        <v>53</v>
      </c>
      <c r="B483" s="39" t="s">
        <v>292</v>
      </c>
      <c r="C483" s="39" t="s">
        <v>262</v>
      </c>
      <c r="D483" s="39" t="s">
        <v>269</v>
      </c>
      <c r="E483" s="39"/>
      <c r="F483" s="56">
        <f>F484</f>
        <v>254300</v>
      </c>
      <c r="G483" s="56">
        <v>0</v>
      </c>
      <c r="H483" s="56">
        <f>H484</f>
        <v>254300</v>
      </c>
      <c r="I483" s="56">
        <v>0</v>
      </c>
    </row>
    <row r="484" spans="1:9" ht="63">
      <c r="A484" s="38" t="s">
        <v>239</v>
      </c>
      <c r="B484" s="39" t="s">
        <v>292</v>
      </c>
      <c r="C484" s="39" t="s">
        <v>262</v>
      </c>
      <c r="D484" s="39" t="s">
        <v>269</v>
      </c>
      <c r="E484" s="39" t="s">
        <v>259</v>
      </c>
      <c r="F484" s="56">
        <v>254300</v>
      </c>
      <c r="G484" s="56">
        <v>0</v>
      </c>
      <c r="H484" s="56">
        <v>254300</v>
      </c>
      <c r="I484" s="56">
        <v>0</v>
      </c>
    </row>
    <row r="485" spans="1:9" ht="63">
      <c r="A485" s="25" t="s">
        <v>328</v>
      </c>
      <c r="B485" s="21" t="s">
        <v>331</v>
      </c>
      <c r="C485" s="31"/>
      <c r="D485" s="31"/>
      <c r="E485" s="31"/>
      <c r="F485" s="44">
        <f>F486</f>
        <v>55000</v>
      </c>
      <c r="G485" s="56">
        <v>0</v>
      </c>
      <c r="H485" s="44">
        <f>H486</f>
        <v>55000</v>
      </c>
      <c r="I485" s="56">
        <v>0</v>
      </c>
    </row>
    <row r="486" spans="1:9" ht="78.75">
      <c r="A486" s="25" t="s">
        <v>272</v>
      </c>
      <c r="B486" s="21" t="s">
        <v>331</v>
      </c>
      <c r="C486" s="31" t="s">
        <v>273</v>
      </c>
      <c r="D486" s="31"/>
      <c r="E486" s="31"/>
      <c r="F486" s="44">
        <f>F487</f>
        <v>55000</v>
      </c>
      <c r="G486" s="56">
        <v>0</v>
      </c>
      <c r="H486" s="44">
        <f>H487</f>
        <v>55000</v>
      </c>
      <c r="I486" s="56">
        <v>0</v>
      </c>
    </row>
    <row r="487" spans="1:9" ht="15.75">
      <c r="A487" s="20" t="s">
        <v>53</v>
      </c>
      <c r="B487" s="21" t="s">
        <v>331</v>
      </c>
      <c r="C487" s="31" t="s">
        <v>273</v>
      </c>
      <c r="D487" s="31" t="s">
        <v>269</v>
      </c>
      <c r="E487" s="31"/>
      <c r="F487" s="44">
        <f>F488</f>
        <v>55000</v>
      </c>
      <c r="G487" s="56">
        <v>0</v>
      </c>
      <c r="H487" s="44">
        <f>H488</f>
        <v>55000</v>
      </c>
      <c r="I487" s="56">
        <v>0</v>
      </c>
    </row>
    <row r="488" spans="1:9" ht="63">
      <c r="A488" s="20" t="s">
        <v>239</v>
      </c>
      <c r="B488" s="21" t="s">
        <v>331</v>
      </c>
      <c r="C488" s="31" t="s">
        <v>273</v>
      </c>
      <c r="D488" s="31" t="s">
        <v>269</v>
      </c>
      <c r="E488" s="31" t="s">
        <v>259</v>
      </c>
      <c r="F488" s="44">
        <v>55000</v>
      </c>
      <c r="G488" s="56">
        <v>0</v>
      </c>
      <c r="H488" s="44">
        <v>55000</v>
      </c>
      <c r="I488" s="56">
        <v>0</v>
      </c>
    </row>
    <row r="489" spans="1:9" ht="33" customHeight="1">
      <c r="A489" s="73" t="s">
        <v>243</v>
      </c>
      <c r="B489" s="40" t="s">
        <v>244</v>
      </c>
      <c r="C489" s="40" t="s">
        <v>244</v>
      </c>
      <c r="D489" s="40" t="s">
        <v>244</v>
      </c>
      <c r="E489" s="40" t="s">
        <v>244</v>
      </c>
      <c r="F489" s="59">
        <f>F10+F125+F184+F206+F236+F273+F310+F319+F334+F345+F359+F378+F397+F467</f>
        <v>356791970</v>
      </c>
      <c r="G489" s="59">
        <f>G10+G125+G184+G206+G236+G273+G310+G319+G334+G345+G359+G378+G397</f>
        <v>141429500</v>
      </c>
      <c r="H489" s="59">
        <f>H10+H125+H184+H206+H236+H273+H310+H319+H334+H345+H359+H378+H397+H467</f>
        <v>380570780</v>
      </c>
      <c r="I489" s="59">
        <f>I10+I125+I184+I206+I236+I273+I310+I319+I334+I345+I359+I378+I397</f>
        <v>149487400</v>
      </c>
    </row>
    <row r="491" spans="6:8" ht="12.75">
      <c r="F491" s="63"/>
      <c r="H491" s="41"/>
    </row>
    <row r="492" spans="6:8" ht="12.75">
      <c r="F492" s="63"/>
      <c r="H492" s="63"/>
    </row>
    <row r="494" ht="12.75">
      <c r="H494" s="51" t="s">
        <v>315</v>
      </c>
    </row>
  </sheetData>
  <sheetProtection/>
  <mergeCells count="12">
    <mergeCell ref="H1:I1"/>
    <mergeCell ref="G2:I2"/>
    <mergeCell ref="G3:I3"/>
    <mergeCell ref="H4:I4"/>
    <mergeCell ref="A5:I5"/>
    <mergeCell ref="A8:A9"/>
    <mergeCell ref="B8:B9"/>
    <mergeCell ref="C8:C9"/>
    <mergeCell ref="D8:D9"/>
    <mergeCell ref="E8:E9"/>
    <mergeCell ref="F8:G8"/>
    <mergeCell ref="H8:I8"/>
  </mergeCells>
  <printOptions/>
  <pageMargins left="0.5905511811023623" right="0.3937007874015748" top="0.3937007874015748" bottom="0.3937007874015748" header="0.31496062992125984" footer="0.2755905511811024"/>
  <pageSetup horizontalDpi="600" verticalDpi="600" orientation="portrait" paperSize="9" scale="55"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2014-12-17T14:01:20Z</cp:lastPrinted>
  <dcterms:created xsi:type="dcterms:W3CDTF">2006-09-16T00:00:00Z</dcterms:created>
  <dcterms:modified xsi:type="dcterms:W3CDTF">2015-10-27T13:40:13Z</dcterms:modified>
  <cp:category/>
  <cp:version/>
  <cp:contentType/>
  <cp:contentStatus/>
</cp:coreProperties>
</file>