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65" activeTab="0"/>
  </bookViews>
  <sheets>
    <sheet name="2015" sheetId="1" r:id="rId1"/>
    <sheet name="2016-2017" sheetId="2" r:id="rId2"/>
  </sheets>
  <definedNames>
    <definedName name="_xlnm._FilterDatabase" localSheetId="0" hidden="1">'2015'!$A$10:$S$467</definedName>
    <definedName name="_xlnm._FilterDatabase" localSheetId="1" hidden="1">'2016-2017'!$A$10:$U$453</definedName>
    <definedName name="Z_0D9DDD55_A49C_473C_9CA4_FE4AAA31096E_.wvu.FilterData" localSheetId="0" hidden="1">'2015'!$A$9:$H$730</definedName>
    <definedName name="Z_0D9DDD55_A49C_473C_9CA4_FE4AAA31096E_.wvu.FilterData" localSheetId="1" hidden="1">'2016-2017'!$A$9:$J$716</definedName>
    <definedName name="Z_2B534C50_212F_4E39_BDBA_2E29583C14F9_.wvu.FilterData" localSheetId="0" hidden="1">'2015'!$A$9:$H$730</definedName>
    <definedName name="Z_2B534C50_212F_4E39_BDBA_2E29583C14F9_.wvu.FilterData" localSheetId="1" hidden="1">'2016-2017'!$A$9:$J$716</definedName>
    <definedName name="Z_2CD84674_6243_4FF7_BEA1_8EE0590AF9AF_.wvu.PrintArea" localSheetId="0" hidden="1">'2015'!$A$1:$F$1032</definedName>
    <definedName name="Z_2CD84674_6243_4FF7_BEA1_8EE0590AF9AF_.wvu.PrintArea" localSheetId="1" hidden="1">'2016-2017'!$A$1:$F$1018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'2015'!$A$9:$H$730</definedName>
    <definedName name="Z_3884B5E4_9A20_4A91_8B38_DBAEDD2C3311_.wvu.FilterData" localSheetId="1" hidden="1">'2016-2017'!$A$9:$J$716</definedName>
    <definedName name="Z_3B5E27C2_1EBC_4D55_BDF1_3479518A27AF_.wvu.FilterData" localSheetId="0" hidden="1">'2015'!$A$9:$H$730</definedName>
    <definedName name="Z_3B5E27C2_1EBC_4D55_BDF1_3479518A27AF_.wvu.FilterData" localSheetId="1" hidden="1">'2016-2017'!$A$9:$J$716</definedName>
    <definedName name="Z_3D3EBE44_A6B6_4B31_906D_5B957A2049E5_.wvu.FilterData" localSheetId="0" hidden="1">'2015'!$A$9:$H$730</definedName>
    <definedName name="Z_3D3EBE44_A6B6_4B31_906D_5B957A2049E5_.wvu.FilterData" localSheetId="1" hidden="1">'2016-2017'!$A$9:$J$716</definedName>
    <definedName name="Z_4895E067_12A0_4400_B9ED_443241FFB973_.wvu.FilterData" localSheetId="0" hidden="1">'2015'!$A$9:$H$730</definedName>
    <definedName name="Z_4895E067_12A0_4400_B9ED_443241FFB973_.wvu.FilterData" localSheetId="1" hidden="1">'2016-2017'!$A$9:$J$716</definedName>
    <definedName name="Z_59977EBC_5D96_436D_A315_A503F0337AA8_.wvu.PrintArea" localSheetId="0" hidden="1">'2015'!$A$1:$F$1031</definedName>
    <definedName name="Z_59977EBC_5D96_436D_A315_A503F0337AA8_.wvu.PrintArea" localSheetId="1" hidden="1">'2016-2017'!$A$1:$F$1017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'2015'!$A$9:$H$730</definedName>
    <definedName name="Z_5A189D5E_D77B_468C_8DE4_C03314B3E339_.wvu.FilterData" localSheetId="1" hidden="1">'2016-2017'!$A$9:$J$716</definedName>
    <definedName name="Z_5F88ECDC_3A07_4C4F_B284_152EB1391798_.wvu.FilterData" localSheetId="0" hidden="1">'2015'!$A$9:$H$730</definedName>
    <definedName name="Z_5F88ECDC_3A07_4C4F_B284_152EB1391798_.wvu.FilterData" localSheetId="1" hidden="1">'2016-2017'!$A$9:$J$716</definedName>
    <definedName name="Z_8472B426_8B58_40B1_9FBA_3C7E5D6C6AFF_.wvu.FilterData" localSheetId="0" hidden="1">'2015'!$A$9:$H$730</definedName>
    <definedName name="Z_8472B426_8B58_40B1_9FBA_3C7E5D6C6AFF_.wvu.FilterData" localSheetId="1" hidden="1">'2016-2017'!$A$9:$J$716</definedName>
    <definedName name="Z_88AF2B26_4B0F_4369_9152_0AA36A6345D2_.wvu.FilterData" localSheetId="0" hidden="1">'2015'!$A$9:$H$730</definedName>
    <definedName name="Z_88AF2B26_4B0F_4369_9152_0AA36A6345D2_.wvu.FilterData" localSheetId="1" hidden="1">'2016-2017'!$A$9:$J$716</definedName>
    <definedName name="Z_8FFF9C42_FD8E_4D68_BD6E_6B6F6EAA20FB_.wvu.PrintArea" localSheetId="0" hidden="1">'2015'!$A$1:$F$1032</definedName>
    <definedName name="Z_8FFF9C42_FD8E_4D68_BD6E_6B6F6EAA20FB_.wvu.PrintArea" localSheetId="1" hidden="1">'2016-2017'!$A$1:$F$1018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'2015'!$A$9:$H$730</definedName>
    <definedName name="Z_9061A4DC_87E9_47F1_893D_BBD84AA1B003_.wvu.FilterData" localSheetId="1" hidden="1">'2016-2017'!$A$9:$J$716</definedName>
    <definedName name="Z_96E817B1_3893_4FA8_A8D6_11AEE5915636_.wvu.PrintArea" localSheetId="0" hidden="1">'2015'!$A$1:$F$1032</definedName>
    <definedName name="Z_96E817B1_3893_4FA8_A8D6_11AEE5915636_.wvu.PrintArea" localSheetId="1" hidden="1">'2016-2017'!$A$1:$F$1018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'2015'!$A$9:$H$730</definedName>
    <definedName name="Z_9C533005_A24C_4A08_B034_728CBF5D34BA_.wvu.FilterData" localSheetId="1" hidden="1">'2016-2017'!$A$9:$J$716</definedName>
    <definedName name="Z_B0D6137F_0EFF_4963_8E92_01FDC4635393_.wvu.FilterData" localSheetId="0" hidden="1">'2015'!$A$9:$H$730</definedName>
    <definedName name="Z_B0D6137F_0EFF_4963_8E92_01FDC4635393_.wvu.FilterData" localSheetId="1" hidden="1">'2016-2017'!$A$9:$J$716</definedName>
    <definedName name="Z_C083E84E_9420_4169_9E6B_3540C754749E_.wvu.FilterData" localSheetId="0" hidden="1">'2015'!$A$9:$H$730</definedName>
    <definedName name="Z_C083E84E_9420_4169_9E6B_3540C754749E_.wvu.FilterData" localSheetId="1" hidden="1">'2016-2017'!$A$9:$J$716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'2015'!$A$9:$H$730</definedName>
    <definedName name="Z_C47A1B3F_1648_4551_BA20_C1A1030F6389_.wvu.FilterData" localSheetId="1" hidden="1">'2016-2017'!$A$9:$J$716</definedName>
    <definedName name="Z_C47A1B3F_1648_4551_BA20_C1A1030F6389_.wvu.PrintArea" localSheetId="0" hidden="1">'2015'!$A$1:$H$467</definedName>
    <definedName name="Z_C47A1B3F_1648_4551_BA20_C1A1030F6389_.wvu.PrintArea" localSheetId="1" hidden="1">'2016-2017'!$A$1:$J$453</definedName>
    <definedName name="Z_C8DF20EA_A0D7_48A5_8301_DA612EB6FE47_.wvu.FilterData" localSheetId="0" hidden="1">'2015'!$A$9:$H$730</definedName>
    <definedName name="Z_C8DF20EA_A0D7_48A5_8301_DA612EB6FE47_.wvu.FilterData" localSheetId="1" hidden="1">'2016-2017'!$A$9:$J$716</definedName>
    <definedName name="Z_E138B363_5E5F_402A_B27C_D4E86D205B9C_.wvu.FilterData" localSheetId="0" hidden="1">'2015'!$A$9:$H$730</definedName>
    <definedName name="Z_E138B363_5E5F_402A_B27C_D4E86D205B9C_.wvu.FilterData" localSheetId="1" hidden="1">'2016-2017'!$A$9:$J$716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'2015'!$A$9:$H$730</definedName>
    <definedName name="Z_E1B26762_0CCF_410A_B2FE_F36814F37B53_.wvu.FilterData" localSheetId="1" hidden="1">'2016-2017'!$A$9:$J$716</definedName>
    <definedName name="Z_E1B26762_0CCF_410A_B2FE_F36814F37B53_.wvu.PrintArea" localSheetId="0" hidden="1">'2015'!$A$1:$H$467</definedName>
    <definedName name="Z_E1B26762_0CCF_410A_B2FE_F36814F37B53_.wvu.PrintArea" localSheetId="1" hidden="1">'2016-2017'!$A$1:$J$453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'2015'!$A$2:$F$1031</definedName>
    <definedName name="Z_EB6F0679_7D8D_4B13_8495_3DA17C4D7382_.wvu.PrintArea" localSheetId="1" hidden="1">'2016-2017'!$A$2:$F$1017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'2015'!#REF!,'2015'!#REF!,'2015'!#REF!,'2015'!#REF!,'2015'!#REF!,'2015'!#REF!,'2015'!#REF!,'2015'!$733:$734,'2015'!#REF!,'2015'!#REF!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'2016-2017'!#REF!,'2016-2017'!#REF!,'2016-2017'!#REF!,'2016-2017'!#REF!,'2016-2017'!#REF!,'2016-2017'!#REF!,'2016-2017'!#REF!,'2016-2017'!$719:$720,'2016-2017'!#REF!,'2016-2017'!#REF!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'2015'!$A$9:$H$730</definedName>
    <definedName name="Z_EBC1AE94_8AB7_46DD_81EE_3599EDDB851D_.wvu.FilterData" localSheetId="1" hidden="1">'2016-2017'!$A$9:$J$716</definedName>
    <definedName name="Z_EBC1AE94_8AB7_46DD_81EE_3599EDDB851D_.wvu.PrintArea" localSheetId="0" hidden="1">'2015'!$A$1:$H$467</definedName>
    <definedName name="Z_EBC1AE94_8AB7_46DD_81EE_3599EDDB851D_.wvu.PrintArea" localSheetId="1" hidden="1">'2016-2017'!$A$1:$J$453</definedName>
    <definedName name="_xlnm.Print_Titles" localSheetId="0">'2015'!$9:$10</definedName>
    <definedName name="_xlnm.Print_Titles" localSheetId="1">'2016-2017'!$9:$10</definedName>
    <definedName name="_xlnm.Print_Area" localSheetId="0">'2015'!$A$1:$H$468</definedName>
    <definedName name="_xlnm.Print_Area" localSheetId="1">'2016-2017'!$A$1:$J$453</definedName>
  </definedNames>
  <calcPr fullCalcOnLoad="1"/>
</workbook>
</file>

<file path=xl/sharedStrings.xml><?xml version="1.0" encoding="utf-8"?>
<sst xmlns="http://schemas.openxmlformats.org/spreadsheetml/2006/main" count="4559" uniqueCount="353">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</sst>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2"/>
  <sheetViews>
    <sheetView tabSelected="1" view="pageBreakPreview" zoomScale="75" zoomScaleNormal="75" zoomScaleSheetLayoutView="75" zoomScalePageLayoutView="0" workbookViewId="0" topLeftCell="A1">
      <selection activeCell="E2" sqref="E2:H2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19.37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33" t="s">
        <v>325</v>
      </c>
      <c r="H1" s="133"/>
    </row>
    <row r="2" spans="1:10" s="10" customFormat="1" ht="15.75" customHeight="1">
      <c r="A2" s="17"/>
      <c r="B2" s="33"/>
      <c r="C2" s="33"/>
      <c r="D2" s="42"/>
      <c r="E2" s="134" t="s">
        <v>352</v>
      </c>
      <c r="F2" s="134"/>
      <c r="G2" s="134"/>
      <c r="H2" s="134"/>
      <c r="I2" s="54"/>
      <c r="J2" s="54"/>
    </row>
    <row r="3" spans="1:11" s="10" customFormat="1" ht="45" customHeight="1">
      <c r="A3" s="17"/>
      <c r="B3" s="33"/>
      <c r="C3" s="134" t="s">
        <v>351</v>
      </c>
      <c r="D3" s="140"/>
      <c r="E3" s="140"/>
      <c r="F3" s="140"/>
      <c r="G3" s="140"/>
      <c r="H3" s="140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38" t="s">
        <v>324</v>
      </c>
      <c r="H4" s="139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37" t="s">
        <v>323</v>
      </c>
      <c r="B6" s="137"/>
      <c r="C6" s="137"/>
      <c r="D6" s="137"/>
      <c r="E6" s="137"/>
      <c r="F6" s="137"/>
      <c r="G6" s="137"/>
      <c r="H6" s="137"/>
    </row>
    <row r="7" spans="1:8" ht="15.75">
      <c r="A7" s="136"/>
      <c r="B7" s="136"/>
      <c r="C7" s="136"/>
      <c r="D7" s="136"/>
      <c r="E7" s="136"/>
      <c r="F7" s="136"/>
      <c r="G7" s="136"/>
      <c r="H7" s="136"/>
    </row>
    <row r="8" spans="1:8" ht="19.5" thickBot="1">
      <c r="A8" s="18"/>
      <c r="B8" s="34"/>
      <c r="C8" s="34"/>
      <c r="D8" s="34"/>
      <c r="E8" s="34"/>
      <c r="F8" s="34"/>
      <c r="G8" s="135" t="s">
        <v>137</v>
      </c>
      <c r="H8" s="135"/>
    </row>
    <row r="9" spans="1:8" s="4" customFormat="1" ht="15.75">
      <c r="A9" s="125" t="s">
        <v>56</v>
      </c>
      <c r="B9" s="127" t="s">
        <v>70</v>
      </c>
      <c r="C9" s="129" t="s">
        <v>57</v>
      </c>
      <c r="D9" s="127" t="s">
        <v>58</v>
      </c>
      <c r="E9" s="127" t="s">
        <v>59</v>
      </c>
      <c r="F9" s="127" t="s">
        <v>60</v>
      </c>
      <c r="G9" s="131" t="s">
        <v>55</v>
      </c>
      <c r="H9" s="123" t="s">
        <v>106</v>
      </c>
    </row>
    <row r="10" spans="1:8" s="5" customFormat="1" ht="51" customHeight="1" thickBot="1">
      <c r="A10" s="126"/>
      <c r="B10" s="128"/>
      <c r="C10" s="130"/>
      <c r="D10" s="128"/>
      <c r="E10" s="128"/>
      <c r="F10" s="128"/>
      <c r="G10" s="132"/>
      <c r="H10" s="124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G12+G66+G72+G94+G121+G176+G183+G189+G195+G201</f>
        <v>128265280</v>
      </c>
      <c r="H11" s="60">
        <f>H12+H66+H72+H94+H121+H176+H183+H189+H195+H201</f>
        <v>11930700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31108080</v>
      </c>
      <c r="H12" s="60">
        <f>H13+H24+H29</f>
        <v>2271300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G30+G40+G44+G54+G36</f>
        <v>9112840</v>
      </c>
      <c r="H29" s="60">
        <f>H30+H40+H44+H54</f>
        <v>2271300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440000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440000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440000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v>440000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7852340</v>
      </c>
      <c r="H44" s="63">
        <f>H45</f>
        <v>2190300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G46+G52+G50+G48</f>
        <v>7852340</v>
      </c>
      <c r="H45" s="63">
        <f>H46+H52+H50+H48</f>
        <v>2190300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3989040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</f>
        <v>3989040</v>
      </c>
      <c r="H47" s="63">
        <v>0</v>
      </c>
    </row>
    <row r="48" spans="1:8" s="22" customFormat="1" ht="15.75">
      <c r="A48" s="57" t="s">
        <v>321</v>
      </c>
      <c r="B48" s="58" t="s">
        <v>97</v>
      </c>
      <c r="C48" s="58" t="s">
        <v>62</v>
      </c>
      <c r="D48" s="58" t="s">
        <v>108</v>
      </c>
      <c r="E48" s="58" t="s">
        <v>320</v>
      </c>
      <c r="F48" s="58"/>
      <c r="G48" s="60">
        <f>G49</f>
        <v>1673000</v>
      </c>
      <c r="H48" s="60">
        <f>H49</f>
        <v>0</v>
      </c>
    </row>
    <row r="49" spans="1:8" s="21" customFormat="1" ht="31.5">
      <c r="A49" s="61" t="s">
        <v>177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122</v>
      </c>
      <c r="G49" s="63">
        <f>1400000+273000</f>
        <v>1673000</v>
      </c>
      <c r="H49" s="63">
        <v>0</v>
      </c>
    </row>
    <row r="50" spans="1:8" s="22" customFormat="1" ht="37.5" customHeight="1">
      <c r="A50" s="61" t="s">
        <v>346</v>
      </c>
      <c r="B50" s="62" t="s">
        <v>97</v>
      </c>
      <c r="C50" s="62" t="s">
        <v>62</v>
      </c>
      <c r="D50" s="62" t="s">
        <v>108</v>
      </c>
      <c r="E50" s="62" t="s">
        <v>313</v>
      </c>
      <c r="F50" s="62"/>
      <c r="G50" s="63">
        <f>G51</f>
        <v>1745300</v>
      </c>
      <c r="H50" s="63">
        <f>H51</f>
        <v>1745300</v>
      </c>
    </row>
    <row r="51" spans="1:8" s="22" customFormat="1" ht="31.5">
      <c r="A51" s="61" t="s">
        <v>141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 t="s">
        <v>120</v>
      </c>
      <c r="G51" s="63">
        <v>1745300</v>
      </c>
      <c r="H51" s="63">
        <v>1745300</v>
      </c>
    </row>
    <row r="52" spans="1:8" s="22" customFormat="1" ht="28.5" customHeight="1">
      <c r="A52" s="61" t="s">
        <v>305</v>
      </c>
      <c r="B52" s="62" t="s">
        <v>97</v>
      </c>
      <c r="C52" s="62" t="s">
        <v>62</v>
      </c>
      <c r="D52" s="62" t="s">
        <v>108</v>
      </c>
      <c r="E52" s="62" t="s">
        <v>306</v>
      </c>
      <c r="F52" s="62"/>
      <c r="G52" s="63">
        <f>G53</f>
        <v>445000</v>
      </c>
      <c r="H52" s="63">
        <f>H53</f>
        <v>445000</v>
      </c>
    </row>
    <row r="53" spans="1:8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 t="s">
        <v>120</v>
      </c>
      <c r="G53" s="63">
        <v>445000</v>
      </c>
      <c r="H53" s="63">
        <v>445000</v>
      </c>
    </row>
    <row r="54" spans="1:8" s="22" customFormat="1" ht="31.5">
      <c r="A54" s="61" t="s">
        <v>132</v>
      </c>
      <c r="B54" s="62" t="s">
        <v>97</v>
      </c>
      <c r="C54" s="62" t="s">
        <v>62</v>
      </c>
      <c r="D54" s="62" t="s">
        <v>108</v>
      </c>
      <c r="E54" s="62" t="s">
        <v>131</v>
      </c>
      <c r="F54" s="62"/>
      <c r="G54" s="63">
        <f>G59+G55</f>
        <v>783500</v>
      </c>
      <c r="H54" s="63">
        <f>H59+H55</f>
        <v>81000</v>
      </c>
    </row>
    <row r="55" spans="1:8" s="22" customFormat="1" ht="31.5">
      <c r="A55" s="61" t="s">
        <v>53</v>
      </c>
      <c r="B55" s="62" t="s">
        <v>97</v>
      </c>
      <c r="C55" s="62" t="s">
        <v>62</v>
      </c>
      <c r="D55" s="62" t="s">
        <v>108</v>
      </c>
      <c r="E55" s="62" t="s">
        <v>51</v>
      </c>
      <c r="F55" s="62"/>
      <c r="G55" s="63">
        <f>G56</f>
        <v>328000</v>
      </c>
      <c r="H55" s="63">
        <f>H56</f>
        <v>0</v>
      </c>
    </row>
    <row r="56" spans="1:8" s="22" customFormat="1" ht="15.75">
      <c r="A56" s="61" t="s">
        <v>161</v>
      </c>
      <c r="B56" s="62" t="s">
        <v>97</v>
      </c>
      <c r="C56" s="62" t="s">
        <v>62</v>
      </c>
      <c r="D56" s="62" t="s">
        <v>108</v>
      </c>
      <c r="E56" s="62" t="s">
        <v>52</v>
      </c>
      <c r="F56" s="62"/>
      <c r="G56" s="63">
        <f>G57+G58</f>
        <v>328000</v>
      </c>
      <c r="H56" s="63">
        <f>H57+H58</f>
        <v>0</v>
      </c>
    </row>
    <row r="57" spans="1:8" s="22" customFormat="1" ht="63">
      <c r="A57" s="69" t="s">
        <v>139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 t="s">
        <v>119</v>
      </c>
      <c r="G57" s="63">
        <f>215600-132600</f>
        <v>83000</v>
      </c>
      <c r="H57" s="63">
        <v>0</v>
      </c>
    </row>
    <row r="58" spans="1:8" s="22" customFormat="1" ht="31.5">
      <c r="A58" s="61" t="s">
        <v>141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120</v>
      </c>
      <c r="G58" s="63">
        <f>474600-129600-100000</f>
        <v>245000</v>
      </c>
      <c r="H58" s="63">
        <v>0</v>
      </c>
    </row>
    <row r="59" spans="1:8" s="22" customFormat="1" ht="31.5">
      <c r="A59" s="61" t="s">
        <v>295</v>
      </c>
      <c r="B59" s="62" t="s">
        <v>97</v>
      </c>
      <c r="C59" s="62" t="s">
        <v>62</v>
      </c>
      <c r="D59" s="62" t="s">
        <v>108</v>
      </c>
      <c r="E59" s="62" t="s">
        <v>133</v>
      </c>
      <c r="F59" s="62"/>
      <c r="G59" s="63">
        <f>G62+G64+G60</f>
        <v>455500</v>
      </c>
      <c r="H59" s="63">
        <f>H62+H64</f>
        <v>81000</v>
      </c>
    </row>
    <row r="60" spans="1:8" s="22" customFormat="1" ht="15.7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286</v>
      </c>
      <c r="F60" s="62"/>
      <c r="G60" s="63">
        <f>G61</f>
        <v>374500</v>
      </c>
      <c r="H60" s="63">
        <f>H61</f>
        <v>0</v>
      </c>
    </row>
    <row r="61" spans="1:8" s="22" customFormat="1" ht="31.5">
      <c r="A61" s="61" t="s">
        <v>141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 t="s">
        <v>120</v>
      </c>
      <c r="G61" s="63">
        <f>437000-62500</f>
        <v>374500</v>
      </c>
      <c r="H61" s="63">
        <v>0</v>
      </c>
    </row>
    <row r="62" spans="1:8" s="22" customFormat="1" ht="78.75">
      <c r="A62" s="61" t="s">
        <v>307</v>
      </c>
      <c r="B62" s="62" t="s">
        <v>97</v>
      </c>
      <c r="C62" s="62" t="s">
        <v>62</v>
      </c>
      <c r="D62" s="62" t="s">
        <v>108</v>
      </c>
      <c r="E62" s="62" t="s">
        <v>168</v>
      </c>
      <c r="F62" s="62"/>
      <c r="G62" s="63">
        <f>G63</f>
        <v>6000</v>
      </c>
      <c r="H62" s="63">
        <f>H63</f>
        <v>6000</v>
      </c>
    </row>
    <row r="63" spans="1:8" s="22" customFormat="1" ht="31.5">
      <c r="A63" s="61" t="s">
        <v>141</v>
      </c>
      <c r="B63" s="62" t="s">
        <v>97</v>
      </c>
      <c r="C63" s="62" t="s">
        <v>62</v>
      </c>
      <c r="D63" s="62" t="s">
        <v>108</v>
      </c>
      <c r="E63" s="62" t="s">
        <v>168</v>
      </c>
      <c r="F63" s="62" t="s">
        <v>120</v>
      </c>
      <c r="G63" s="63">
        <v>6000</v>
      </c>
      <c r="H63" s="63">
        <v>6000</v>
      </c>
    </row>
    <row r="64" spans="1:8" s="22" customFormat="1" ht="63">
      <c r="A64" s="61" t="s">
        <v>139</v>
      </c>
      <c r="B64" s="62" t="s">
        <v>97</v>
      </c>
      <c r="C64" s="62" t="s">
        <v>62</v>
      </c>
      <c r="D64" s="62" t="s">
        <v>108</v>
      </c>
      <c r="E64" s="62" t="s">
        <v>276</v>
      </c>
      <c r="F64" s="62"/>
      <c r="G64" s="63">
        <f>G65</f>
        <v>75000</v>
      </c>
      <c r="H64" s="63">
        <f>H65</f>
        <v>75000</v>
      </c>
    </row>
    <row r="65" spans="1:8" s="22" customFormat="1" ht="63">
      <c r="A65" s="69" t="s">
        <v>139</v>
      </c>
      <c r="B65" s="62" t="s">
        <v>97</v>
      </c>
      <c r="C65" s="62" t="s">
        <v>62</v>
      </c>
      <c r="D65" s="62" t="s">
        <v>108</v>
      </c>
      <c r="E65" s="62" t="s">
        <v>276</v>
      </c>
      <c r="F65" s="62" t="s">
        <v>119</v>
      </c>
      <c r="G65" s="63">
        <v>75000</v>
      </c>
      <c r="H65" s="63">
        <v>75000</v>
      </c>
    </row>
    <row r="66" spans="1:8" s="22" customFormat="1" ht="15.75">
      <c r="A66" s="70" t="s">
        <v>89</v>
      </c>
      <c r="B66" s="58" t="s">
        <v>97</v>
      </c>
      <c r="C66" s="58" t="s">
        <v>64</v>
      </c>
      <c r="D66" s="58"/>
      <c r="E66" s="58"/>
      <c r="F66" s="58"/>
      <c r="G66" s="60">
        <f aca="true" t="shared" si="3" ref="G66:H69">G67</f>
        <v>275600</v>
      </c>
      <c r="H66" s="60">
        <f t="shared" si="3"/>
        <v>275600</v>
      </c>
    </row>
    <row r="67" spans="1:8" s="22" customFormat="1" ht="15.75">
      <c r="A67" s="71" t="s">
        <v>90</v>
      </c>
      <c r="B67" s="58" t="s">
        <v>97</v>
      </c>
      <c r="C67" s="58" t="s">
        <v>64</v>
      </c>
      <c r="D67" s="58" t="s">
        <v>63</v>
      </c>
      <c r="E67" s="58"/>
      <c r="F67" s="58"/>
      <c r="G67" s="60">
        <f t="shared" si="3"/>
        <v>275600</v>
      </c>
      <c r="H67" s="60">
        <f t="shared" si="3"/>
        <v>275600</v>
      </c>
    </row>
    <row r="68" spans="1:8" s="22" customFormat="1" ht="31.5">
      <c r="A68" s="61" t="s">
        <v>132</v>
      </c>
      <c r="B68" s="62" t="s">
        <v>97</v>
      </c>
      <c r="C68" s="62" t="s">
        <v>64</v>
      </c>
      <c r="D68" s="62" t="s">
        <v>63</v>
      </c>
      <c r="E68" s="62" t="s">
        <v>131</v>
      </c>
      <c r="F68" s="62"/>
      <c r="G68" s="63">
        <f t="shared" si="3"/>
        <v>275600</v>
      </c>
      <c r="H68" s="63">
        <f t="shared" si="3"/>
        <v>275600</v>
      </c>
    </row>
    <row r="69" spans="1:8" s="22" customFormat="1" ht="31.5">
      <c r="A69" s="61" t="s">
        <v>295</v>
      </c>
      <c r="B69" s="62" t="s">
        <v>97</v>
      </c>
      <c r="C69" s="62" t="s">
        <v>64</v>
      </c>
      <c r="D69" s="62" t="s">
        <v>63</v>
      </c>
      <c r="E69" s="62" t="s">
        <v>133</v>
      </c>
      <c r="F69" s="62"/>
      <c r="G69" s="63">
        <f t="shared" si="3"/>
        <v>275600</v>
      </c>
      <c r="H69" s="63">
        <f t="shared" si="3"/>
        <v>275600</v>
      </c>
    </row>
    <row r="70" spans="1:8" s="22" customFormat="1" ht="31.5">
      <c r="A70" s="61" t="s">
        <v>339</v>
      </c>
      <c r="B70" s="62" t="s">
        <v>97</v>
      </c>
      <c r="C70" s="62" t="s">
        <v>64</v>
      </c>
      <c r="D70" s="62" t="s">
        <v>63</v>
      </c>
      <c r="E70" s="62" t="s">
        <v>169</v>
      </c>
      <c r="F70" s="62"/>
      <c r="G70" s="63">
        <f>G71</f>
        <v>275600</v>
      </c>
      <c r="H70" s="63">
        <f>H71</f>
        <v>275600</v>
      </c>
    </row>
    <row r="71" spans="1:8" s="22" customFormat="1" ht="63">
      <c r="A71" s="69" t="s">
        <v>139</v>
      </c>
      <c r="B71" s="62" t="s">
        <v>97</v>
      </c>
      <c r="C71" s="62" t="s">
        <v>64</v>
      </c>
      <c r="D71" s="62" t="s">
        <v>63</v>
      </c>
      <c r="E71" s="62" t="s">
        <v>169</v>
      </c>
      <c r="F71" s="62" t="s">
        <v>119</v>
      </c>
      <c r="G71" s="63">
        <v>275600</v>
      </c>
      <c r="H71" s="63">
        <v>275600</v>
      </c>
    </row>
    <row r="72" spans="1:8" s="22" customFormat="1" ht="15.75">
      <c r="A72" s="70" t="s">
        <v>54</v>
      </c>
      <c r="B72" s="58" t="s">
        <v>97</v>
      </c>
      <c r="C72" s="58" t="s">
        <v>63</v>
      </c>
      <c r="D72" s="58"/>
      <c r="E72" s="58"/>
      <c r="F72" s="58"/>
      <c r="G72" s="60">
        <f>G73+G78+G88</f>
        <v>14315600</v>
      </c>
      <c r="H72" s="60">
        <f>H73+H78+H88</f>
        <v>650400</v>
      </c>
    </row>
    <row r="73" spans="1:8" s="22" customFormat="1" ht="15.75">
      <c r="A73" s="71" t="s">
        <v>113</v>
      </c>
      <c r="B73" s="58" t="s">
        <v>97</v>
      </c>
      <c r="C73" s="58" t="s">
        <v>63</v>
      </c>
      <c r="D73" s="58" t="s">
        <v>65</v>
      </c>
      <c r="E73" s="58"/>
      <c r="F73" s="58"/>
      <c r="G73" s="60">
        <f aca="true" t="shared" si="4" ref="G73:H76">G74</f>
        <v>650400</v>
      </c>
      <c r="H73" s="60">
        <f t="shared" si="4"/>
        <v>650400</v>
      </c>
    </row>
    <row r="74" spans="1:8" s="22" customFormat="1" ht="31.5">
      <c r="A74" s="61" t="s">
        <v>132</v>
      </c>
      <c r="B74" s="62" t="s">
        <v>97</v>
      </c>
      <c r="C74" s="62" t="s">
        <v>63</v>
      </c>
      <c r="D74" s="62" t="s">
        <v>65</v>
      </c>
      <c r="E74" s="62" t="s">
        <v>131</v>
      </c>
      <c r="F74" s="62"/>
      <c r="G74" s="63">
        <f t="shared" si="4"/>
        <v>650400</v>
      </c>
      <c r="H74" s="63">
        <f t="shared" si="4"/>
        <v>650400</v>
      </c>
    </row>
    <row r="75" spans="1:8" s="22" customFormat="1" ht="31.5">
      <c r="A75" s="61" t="s">
        <v>295</v>
      </c>
      <c r="B75" s="62" t="s">
        <v>97</v>
      </c>
      <c r="C75" s="62" t="s">
        <v>63</v>
      </c>
      <c r="D75" s="62" t="s">
        <v>65</v>
      </c>
      <c r="E75" s="62" t="s">
        <v>133</v>
      </c>
      <c r="F75" s="62"/>
      <c r="G75" s="63">
        <f t="shared" si="4"/>
        <v>650400</v>
      </c>
      <c r="H75" s="63">
        <f t="shared" si="4"/>
        <v>650400</v>
      </c>
    </row>
    <row r="76" spans="1:8" s="22" customFormat="1" ht="15.75">
      <c r="A76" s="61" t="s">
        <v>342</v>
      </c>
      <c r="B76" s="62" t="s">
        <v>97</v>
      </c>
      <c r="C76" s="62" t="s">
        <v>63</v>
      </c>
      <c r="D76" s="62" t="s">
        <v>65</v>
      </c>
      <c r="E76" s="62" t="s">
        <v>300</v>
      </c>
      <c r="F76" s="62"/>
      <c r="G76" s="63">
        <f t="shared" si="4"/>
        <v>650400</v>
      </c>
      <c r="H76" s="63">
        <f t="shared" si="4"/>
        <v>650400</v>
      </c>
    </row>
    <row r="77" spans="1:8" s="22" customFormat="1" ht="63">
      <c r="A77" s="69" t="s">
        <v>139</v>
      </c>
      <c r="B77" s="62" t="s">
        <v>97</v>
      </c>
      <c r="C77" s="62" t="s">
        <v>63</v>
      </c>
      <c r="D77" s="62" t="s">
        <v>65</v>
      </c>
      <c r="E77" s="62" t="s">
        <v>300</v>
      </c>
      <c r="F77" s="62" t="s">
        <v>119</v>
      </c>
      <c r="G77" s="63">
        <v>650400</v>
      </c>
      <c r="H77" s="63">
        <v>650400</v>
      </c>
    </row>
    <row r="78" spans="1:8" s="22" customFormat="1" ht="31.5">
      <c r="A78" s="72" t="s">
        <v>101</v>
      </c>
      <c r="B78" s="58" t="s">
        <v>97</v>
      </c>
      <c r="C78" s="58" t="s">
        <v>63</v>
      </c>
      <c r="D78" s="58" t="s">
        <v>77</v>
      </c>
      <c r="E78" s="58"/>
      <c r="F78" s="58"/>
      <c r="G78" s="60">
        <f>G79</f>
        <v>13230200</v>
      </c>
      <c r="H78" s="60">
        <f>H79</f>
        <v>0</v>
      </c>
    </row>
    <row r="79" spans="1:8" s="22" customFormat="1" ht="31.5">
      <c r="A79" s="61" t="s">
        <v>143</v>
      </c>
      <c r="B79" s="62" t="s">
        <v>97</v>
      </c>
      <c r="C79" s="62" t="s">
        <v>63</v>
      </c>
      <c r="D79" s="62" t="s">
        <v>77</v>
      </c>
      <c r="E79" s="62" t="s">
        <v>144</v>
      </c>
      <c r="F79" s="62"/>
      <c r="G79" s="63">
        <f>G80</f>
        <v>13230200</v>
      </c>
      <c r="H79" s="63">
        <f>H80</f>
        <v>0</v>
      </c>
    </row>
    <row r="80" spans="1:8" s="22" customFormat="1" ht="47.25">
      <c r="A80" s="61" t="s">
        <v>147</v>
      </c>
      <c r="B80" s="62" t="s">
        <v>97</v>
      </c>
      <c r="C80" s="62" t="s">
        <v>63</v>
      </c>
      <c r="D80" s="62" t="s">
        <v>77</v>
      </c>
      <c r="E80" s="62" t="s">
        <v>145</v>
      </c>
      <c r="F80" s="62"/>
      <c r="G80" s="63">
        <f>G81+G84+G86</f>
        <v>13230200</v>
      </c>
      <c r="H80" s="63">
        <f>H81+H84+H86</f>
        <v>0</v>
      </c>
    </row>
    <row r="81" spans="1:8" s="22" customFormat="1" ht="47.25">
      <c r="A81" s="61" t="s">
        <v>171</v>
      </c>
      <c r="B81" s="62" t="s">
        <v>97</v>
      </c>
      <c r="C81" s="62" t="s">
        <v>63</v>
      </c>
      <c r="D81" s="62" t="s">
        <v>77</v>
      </c>
      <c r="E81" s="62" t="s">
        <v>170</v>
      </c>
      <c r="F81" s="62"/>
      <c r="G81" s="63">
        <f>G82+G83</f>
        <v>13018230</v>
      </c>
      <c r="H81" s="63">
        <f>H82+H83</f>
        <v>0</v>
      </c>
    </row>
    <row r="82" spans="1:8" s="22" customFormat="1" ht="63">
      <c r="A82" s="69" t="s">
        <v>139</v>
      </c>
      <c r="B82" s="62" t="s">
        <v>97</v>
      </c>
      <c r="C82" s="62" t="s">
        <v>63</v>
      </c>
      <c r="D82" s="62" t="s">
        <v>77</v>
      </c>
      <c r="E82" s="62" t="s">
        <v>170</v>
      </c>
      <c r="F82" s="62" t="s">
        <v>119</v>
      </c>
      <c r="G82" s="63">
        <f>12111260-479760-161970</f>
        <v>11469530</v>
      </c>
      <c r="H82" s="63">
        <v>0</v>
      </c>
    </row>
    <row r="83" spans="1:8" s="22" customFormat="1" ht="31.5">
      <c r="A83" s="61" t="s">
        <v>141</v>
      </c>
      <c r="B83" s="62" t="s">
        <v>97</v>
      </c>
      <c r="C83" s="62" t="s">
        <v>63</v>
      </c>
      <c r="D83" s="62" t="s">
        <v>77</v>
      </c>
      <c r="E83" s="62" t="s">
        <v>170</v>
      </c>
      <c r="F83" s="62" t="s">
        <v>120</v>
      </c>
      <c r="G83" s="63">
        <f>1732690-183990</f>
        <v>1548700</v>
      </c>
      <c r="H83" s="63">
        <v>0</v>
      </c>
    </row>
    <row r="84" spans="1:8" s="22" customFormat="1" ht="48" customHeight="1">
      <c r="A84" s="61" t="s">
        <v>349</v>
      </c>
      <c r="B84" s="62" t="s">
        <v>97</v>
      </c>
      <c r="C84" s="62" t="s">
        <v>63</v>
      </c>
      <c r="D84" s="62" t="s">
        <v>77</v>
      </c>
      <c r="E84" s="62" t="s">
        <v>348</v>
      </c>
      <c r="F84" s="62"/>
      <c r="G84" s="63">
        <f>G85</f>
        <v>161970</v>
      </c>
      <c r="H84" s="63">
        <f>H85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348</v>
      </c>
      <c r="F85" s="62" t="s">
        <v>119</v>
      </c>
      <c r="G85" s="63">
        <v>161970</v>
      </c>
      <c r="H85" s="63">
        <v>0</v>
      </c>
    </row>
    <row r="86" spans="1:8" s="21" customFormat="1" ht="15.75">
      <c r="A86" s="61" t="s">
        <v>161</v>
      </c>
      <c r="B86" s="62" t="s">
        <v>97</v>
      </c>
      <c r="C86" s="62" t="s">
        <v>63</v>
      </c>
      <c r="D86" s="62" t="s">
        <v>77</v>
      </c>
      <c r="E86" s="62" t="s">
        <v>172</v>
      </c>
      <c r="F86" s="62"/>
      <c r="G86" s="63">
        <f>G87</f>
        <v>50000</v>
      </c>
      <c r="H86" s="63">
        <f>H87</f>
        <v>0</v>
      </c>
    </row>
    <row r="87" spans="1:8" s="22" customFormat="1" ht="31.5">
      <c r="A87" s="61" t="s">
        <v>141</v>
      </c>
      <c r="B87" s="62" t="s">
        <v>97</v>
      </c>
      <c r="C87" s="62" t="s">
        <v>63</v>
      </c>
      <c r="D87" s="62" t="s">
        <v>77</v>
      </c>
      <c r="E87" s="62" t="s">
        <v>172</v>
      </c>
      <c r="F87" s="62" t="s">
        <v>120</v>
      </c>
      <c r="G87" s="63">
        <f>400000+1040000+300000+200000+30000-1920000</f>
        <v>50000</v>
      </c>
      <c r="H87" s="63">
        <v>0</v>
      </c>
    </row>
    <row r="88" spans="1:8" s="22" customFormat="1" ht="31.5">
      <c r="A88" s="57" t="s">
        <v>125</v>
      </c>
      <c r="B88" s="58" t="s">
        <v>97</v>
      </c>
      <c r="C88" s="58" t="s">
        <v>63</v>
      </c>
      <c r="D88" s="58" t="s">
        <v>126</v>
      </c>
      <c r="E88" s="58"/>
      <c r="F88" s="58"/>
      <c r="G88" s="60">
        <f>G89</f>
        <v>435000</v>
      </c>
      <c r="H88" s="60">
        <f>H89</f>
        <v>0</v>
      </c>
    </row>
    <row r="89" spans="1:8" s="22" customFormat="1" ht="31.5">
      <c r="A89" s="61" t="s">
        <v>175</v>
      </c>
      <c r="B89" s="62" t="s">
        <v>97</v>
      </c>
      <c r="C89" s="62" t="s">
        <v>63</v>
      </c>
      <c r="D89" s="62" t="s">
        <v>126</v>
      </c>
      <c r="E89" s="62" t="s">
        <v>174</v>
      </c>
      <c r="F89" s="62"/>
      <c r="G89" s="63">
        <f>G90+G92</f>
        <v>435000</v>
      </c>
      <c r="H89" s="63">
        <f>H90+H92</f>
        <v>0</v>
      </c>
    </row>
    <row r="90" spans="1:8" s="22" customFormat="1" ht="31.5">
      <c r="A90" s="61" t="s">
        <v>176</v>
      </c>
      <c r="B90" s="62" t="s">
        <v>97</v>
      </c>
      <c r="C90" s="62" t="s">
        <v>63</v>
      </c>
      <c r="D90" s="62" t="s">
        <v>126</v>
      </c>
      <c r="E90" s="62" t="s">
        <v>173</v>
      </c>
      <c r="F90" s="62"/>
      <c r="G90" s="63">
        <f>G91</f>
        <v>220000</v>
      </c>
      <c r="H90" s="63">
        <f>H91</f>
        <v>0</v>
      </c>
    </row>
    <row r="91" spans="1:8" s="22" customFormat="1" ht="31.5">
      <c r="A91" s="61" t="s">
        <v>177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 t="s">
        <v>122</v>
      </c>
      <c r="G91" s="63">
        <v>220000</v>
      </c>
      <c r="H91" s="63">
        <v>0</v>
      </c>
    </row>
    <row r="92" spans="1:8" s="22" customFormat="1" ht="15.75">
      <c r="A92" s="61" t="s">
        <v>161</v>
      </c>
      <c r="B92" s="62" t="s">
        <v>97</v>
      </c>
      <c r="C92" s="62" t="s">
        <v>63</v>
      </c>
      <c r="D92" s="62" t="s">
        <v>126</v>
      </c>
      <c r="E92" s="62" t="s">
        <v>178</v>
      </c>
      <c r="F92" s="62"/>
      <c r="G92" s="63">
        <f>G93</f>
        <v>215000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 t="s">
        <v>122</v>
      </c>
      <c r="G93" s="63">
        <f>315000-100000</f>
        <v>215000</v>
      </c>
      <c r="H93" s="63">
        <v>0</v>
      </c>
    </row>
    <row r="94" spans="1:8" s="22" customFormat="1" ht="15.75">
      <c r="A94" s="70" t="s">
        <v>103</v>
      </c>
      <c r="B94" s="58" t="s">
        <v>97</v>
      </c>
      <c r="C94" s="58" t="s">
        <v>65</v>
      </c>
      <c r="D94" s="58"/>
      <c r="E94" s="73"/>
      <c r="F94" s="73"/>
      <c r="G94" s="60">
        <f>G95+G103+G108</f>
        <v>9828200</v>
      </c>
      <c r="H94" s="60">
        <f>H95+H103+H108</f>
        <v>14700</v>
      </c>
    </row>
    <row r="95" spans="1:8" s="22" customFormat="1" ht="15.75">
      <c r="A95" s="71" t="s">
        <v>117</v>
      </c>
      <c r="B95" s="58" t="s">
        <v>97</v>
      </c>
      <c r="C95" s="58" t="s">
        <v>65</v>
      </c>
      <c r="D95" s="58" t="s">
        <v>77</v>
      </c>
      <c r="E95" s="73"/>
      <c r="F95" s="58"/>
      <c r="G95" s="60">
        <f>G96</f>
        <v>9218500</v>
      </c>
      <c r="H95" s="60">
        <f>H96</f>
        <v>0</v>
      </c>
    </row>
    <row r="96" spans="1:8" s="22" customFormat="1" ht="31.5">
      <c r="A96" s="61" t="s">
        <v>181</v>
      </c>
      <c r="B96" s="62" t="s">
        <v>97</v>
      </c>
      <c r="C96" s="62" t="s">
        <v>65</v>
      </c>
      <c r="D96" s="62" t="s">
        <v>77</v>
      </c>
      <c r="E96" s="62" t="s">
        <v>179</v>
      </c>
      <c r="F96" s="62"/>
      <c r="G96" s="63">
        <f>G97+G100</f>
        <v>9218500</v>
      </c>
      <c r="H96" s="63">
        <f>H97+H100</f>
        <v>0</v>
      </c>
    </row>
    <row r="97" spans="1:8" s="22" customFormat="1" ht="31.5">
      <c r="A97" s="61" t="s">
        <v>182</v>
      </c>
      <c r="B97" s="62" t="s">
        <v>97</v>
      </c>
      <c r="C97" s="62" t="s">
        <v>65</v>
      </c>
      <c r="D97" s="62" t="s">
        <v>77</v>
      </c>
      <c r="E97" s="62" t="s">
        <v>180</v>
      </c>
      <c r="F97" s="62"/>
      <c r="G97" s="63">
        <f>G98</f>
        <v>9000000</v>
      </c>
      <c r="H97" s="63">
        <f>H98</f>
        <v>0</v>
      </c>
    </row>
    <row r="98" spans="1:8" s="22" customFormat="1" ht="31.5">
      <c r="A98" s="61" t="s">
        <v>176</v>
      </c>
      <c r="B98" s="62" t="s">
        <v>97</v>
      </c>
      <c r="C98" s="62" t="s">
        <v>65</v>
      </c>
      <c r="D98" s="62" t="s">
        <v>77</v>
      </c>
      <c r="E98" s="62" t="s">
        <v>184</v>
      </c>
      <c r="F98" s="62"/>
      <c r="G98" s="63">
        <f>G99</f>
        <v>9000000</v>
      </c>
      <c r="H98" s="63">
        <f>H99</f>
        <v>0</v>
      </c>
    </row>
    <row r="99" spans="1:8" s="22" customFormat="1" ht="31.5">
      <c r="A99" s="61" t="s">
        <v>177</v>
      </c>
      <c r="B99" s="62" t="s">
        <v>97</v>
      </c>
      <c r="C99" s="62" t="s">
        <v>65</v>
      </c>
      <c r="D99" s="62" t="s">
        <v>77</v>
      </c>
      <c r="E99" s="62" t="s">
        <v>184</v>
      </c>
      <c r="F99" s="62" t="s">
        <v>122</v>
      </c>
      <c r="G99" s="63">
        <v>9000000</v>
      </c>
      <c r="H99" s="63">
        <v>0</v>
      </c>
    </row>
    <row r="100" spans="1:8" s="22" customFormat="1" ht="31.5">
      <c r="A100" s="61" t="s">
        <v>187</v>
      </c>
      <c r="B100" s="62" t="s">
        <v>97</v>
      </c>
      <c r="C100" s="62" t="s">
        <v>65</v>
      </c>
      <c r="D100" s="62" t="s">
        <v>77</v>
      </c>
      <c r="E100" s="62" t="s">
        <v>185</v>
      </c>
      <c r="F100" s="62"/>
      <c r="G100" s="63">
        <f>G101</f>
        <v>218500</v>
      </c>
      <c r="H100" s="63"/>
    </row>
    <row r="101" spans="1:8" s="22" customFormat="1" ht="15.75">
      <c r="A101" s="61" t="s">
        <v>183</v>
      </c>
      <c r="B101" s="62" t="s">
        <v>97</v>
      </c>
      <c r="C101" s="62" t="s">
        <v>65</v>
      </c>
      <c r="D101" s="62" t="s">
        <v>77</v>
      </c>
      <c r="E101" s="62" t="s">
        <v>186</v>
      </c>
      <c r="F101" s="62"/>
      <c r="G101" s="63">
        <f>G102</f>
        <v>218500</v>
      </c>
      <c r="H101" s="63">
        <f>H102</f>
        <v>0</v>
      </c>
    </row>
    <row r="102" spans="1:8" s="22" customFormat="1" ht="31.5">
      <c r="A102" s="61" t="s">
        <v>177</v>
      </c>
      <c r="B102" s="62" t="s">
        <v>97</v>
      </c>
      <c r="C102" s="62" t="s">
        <v>65</v>
      </c>
      <c r="D102" s="62" t="s">
        <v>77</v>
      </c>
      <c r="E102" s="62" t="s">
        <v>186</v>
      </c>
      <c r="F102" s="62" t="s">
        <v>122</v>
      </c>
      <c r="G102" s="63">
        <f>275620-57120</f>
        <v>218500</v>
      </c>
      <c r="H102" s="63">
        <v>0</v>
      </c>
    </row>
    <row r="103" spans="1:8" s="22" customFormat="1" ht="15.75">
      <c r="A103" s="72" t="s">
        <v>127</v>
      </c>
      <c r="B103" s="58" t="s">
        <v>97</v>
      </c>
      <c r="C103" s="58" t="s">
        <v>65</v>
      </c>
      <c r="D103" s="58" t="s">
        <v>79</v>
      </c>
      <c r="E103" s="58"/>
      <c r="F103" s="58"/>
      <c r="G103" s="60">
        <f aca="true" t="shared" si="5" ref="G103:H106">G104</f>
        <v>11400</v>
      </c>
      <c r="H103" s="60">
        <f t="shared" si="5"/>
        <v>11400</v>
      </c>
    </row>
    <row r="104" spans="1:8" s="22" customFormat="1" ht="15.75">
      <c r="A104" s="61" t="s">
        <v>165</v>
      </c>
      <c r="B104" s="62" t="s">
        <v>97</v>
      </c>
      <c r="C104" s="62" t="s">
        <v>65</v>
      </c>
      <c r="D104" s="62" t="s">
        <v>79</v>
      </c>
      <c r="E104" s="62" t="s">
        <v>163</v>
      </c>
      <c r="F104" s="62"/>
      <c r="G104" s="63">
        <f t="shared" si="5"/>
        <v>11400</v>
      </c>
      <c r="H104" s="63">
        <f t="shared" si="5"/>
        <v>11400</v>
      </c>
    </row>
    <row r="105" spans="1:8" s="22" customFormat="1" ht="31.5">
      <c r="A105" s="61" t="s">
        <v>166</v>
      </c>
      <c r="B105" s="62" t="s">
        <v>97</v>
      </c>
      <c r="C105" s="62" t="s">
        <v>65</v>
      </c>
      <c r="D105" s="62" t="s">
        <v>79</v>
      </c>
      <c r="E105" s="62" t="s">
        <v>164</v>
      </c>
      <c r="F105" s="62"/>
      <c r="G105" s="63">
        <f>G106</f>
        <v>11400</v>
      </c>
      <c r="H105" s="63">
        <f>H106</f>
        <v>11400</v>
      </c>
    </row>
    <row r="106" spans="1:8" s="22" customFormat="1" ht="63">
      <c r="A106" s="61" t="s">
        <v>189</v>
      </c>
      <c r="B106" s="62" t="s">
        <v>97</v>
      </c>
      <c r="C106" s="62" t="s">
        <v>65</v>
      </c>
      <c r="D106" s="62" t="s">
        <v>79</v>
      </c>
      <c r="E106" s="62" t="s">
        <v>188</v>
      </c>
      <c r="F106" s="62"/>
      <c r="G106" s="63">
        <f t="shared" si="5"/>
        <v>11400</v>
      </c>
      <c r="H106" s="63">
        <f t="shared" si="5"/>
        <v>11400</v>
      </c>
    </row>
    <row r="107" spans="1:8" s="22" customFormat="1" ht="31.5">
      <c r="A107" s="61" t="s">
        <v>141</v>
      </c>
      <c r="B107" s="62" t="s">
        <v>97</v>
      </c>
      <c r="C107" s="62" t="s">
        <v>65</v>
      </c>
      <c r="D107" s="62" t="s">
        <v>79</v>
      </c>
      <c r="E107" s="62" t="s">
        <v>188</v>
      </c>
      <c r="F107" s="62" t="s">
        <v>120</v>
      </c>
      <c r="G107" s="63">
        <v>11400</v>
      </c>
      <c r="H107" s="63">
        <v>11400</v>
      </c>
    </row>
    <row r="108" spans="1:8" s="22" customFormat="1" ht="15.75">
      <c r="A108" s="71" t="s">
        <v>104</v>
      </c>
      <c r="B108" s="58" t="s">
        <v>97</v>
      </c>
      <c r="C108" s="58" t="s">
        <v>65</v>
      </c>
      <c r="D108" s="58" t="s">
        <v>88</v>
      </c>
      <c r="E108" s="58"/>
      <c r="F108" s="58"/>
      <c r="G108" s="60">
        <f>G109+G117</f>
        <v>598300</v>
      </c>
      <c r="H108" s="60">
        <f>H109+H117</f>
        <v>3300</v>
      </c>
    </row>
    <row r="109" spans="1:8" s="22" customFormat="1" ht="31.5">
      <c r="A109" s="61" t="s">
        <v>193</v>
      </c>
      <c r="B109" s="62" t="s">
        <v>97</v>
      </c>
      <c r="C109" s="62" t="s">
        <v>65</v>
      </c>
      <c r="D109" s="62" t="s">
        <v>88</v>
      </c>
      <c r="E109" s="62" t="s">
        <v>191</v>
      </c>
      <c r="F109" s="62"/>
      <c r="G109" s="63">
        <f>G110</f>
        <v>48300</v>
      </c>
      <c r="H109" s="63">
        <f>H110</f>
        <v>3300</v>
      </c>
    </row>
    <row r="110" spans="1:8" s="22" customFormat="1" ht="31.5">
      <c r="A110" s="61" t="s">
        <v>194</v>
      </c>
      <c r="B110" s="62" t="s">
        <v>97</v>
      </c>
      <c r="C110" s="62" t="s">
        <v>65</v>
      </c>
      <c r="D110" s="62" t="s">
        <v>88</v>
      </c>
      <c r="E110" s="62" t="s">
        <v>192</v>
      </c>
      <c r="F110" s="62"/>
      <c r="G110" s="63">
        <f>G111+G113+G115</f>
        <v>48300</v>
      </c>
      <c r="H110" s="63">
        <f>H111+H113+H115</f>
        <v>3300</v>
      </c>
    </row>
    <row r="111" spans="1:8" s="22" customFormat="1" ht="31.5">
      <c r="A111" s="61" t="s">
        <v>157</v>
      </c>
      <c r="B111" s="62" t="s">
        <v>97</v>
      </c>
      <c r="C111" s="62" t="s">
        <v>65</v>
      </c>
      <c r="D111" s="62" t="s">
        <v>88</v>
      </c>
      <c r="E111" s="62" t="s">
        <v>190</v>
      </c>
      <c r="F111" s="62"/>
      <c r="G111" s="63">
        <f>G112</f>
        <v>5000</v>
      </c>
      <c r="H111" s="63">
        <f>H112</f>
        <v>0</v>
      </c>
    </row>
    <row r="112" spans="1:8" s="22" customFormat="1" ht="31.5">
      <c r="A112" s="61" t="s">
        <v>141</v>
      </c>
      <c r="B112" s="62" t="s">
        <v>97</v>
      </c>
      <c r="C112" s="62" t="s">
        <v>65</v>
      </c>
      <c r="D112" s="62" t="s">
        <v>88</v>
      </c>
      <c r="E112" s="62" t="s">
        <v>190</v>
      </c>
      <c r="F112" s="62" t="s">
        <v>120</v>
      </c>
      <c r="G112" s="63">
        <v>5000</v>
      </c>
      <c r="H112" s="63">
        <v>0</v>
      </c>
    </row>
    <row r="113" spans="1:8" s="22" customFormat="1" ht="15.75">
      <c r="A113" s="61" t="s">
        <v>161</v>
      </c>
      <c r="B113" s="62" t="s">
        <v>97</v>
      </c>
      <c r="C113" s="62" t="s">
        <v>65</v>
      </c>
      <c r="D113" s="62" t="s">
        <v>88</v>
      </c>
      <c r="E113" s="62" t="s">
        <v>195</v>
      </c>
      <c r="F113" s="62"/>
      <c r="G113" s="63">
        <f>G114</f>
        <v>40000</v>
      </c>
      <c r="H113" s="63">
        <f>H114</f>
        <v>0</v>
      </c>
    </row>
    <row r="114" spans="1:8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195</v>
      </c>
      <c r="F114" s="62" t="s">
        <v>120</v>
      </c>
      <c r="G114" s="63">
        <v>40000</v>
      </c>
      <c r="H114" s="63">
        <v>0</v>
      </c>
    </row>
    <row r="115" spans="1:8" s="22" customFormat="1" ht="78.75">
      <c r="A115" s="61" t="s">
        <v>308</v>
      </c>
      <c r="B115" s="62" t="s">
        <v>97</v>
      </c>
      <c r="C115" s="62" t="s">
        <v>65</v>
      </c>
      <c r="D115" s="62" t="s">
        <v>88</v>
      </c>
      <c r="E115" s="62" t="s">
        <v>196</v>
      </c>
      <c r="F115" s="62"/>
      <c r="G115" s="63">
        <f>G116</f>
        <v>3300</v>
      </c>
      <c r="H115" s="63">
        <f>H116</f>
        <v>3300</v>
      </c>
    </row>
    <row r="116" spans="1:8" s="22" customFormat="1" ht="63">
      <c r="A116" s="69" t="s">
        <v>139</v>
      </c>
      <c r="B116" s="62" t="s">
        <v>97</v>
      </c>
      <c r="C116" s="62" t="s">
        <v>65</v>
      </c>
      <c r="D116" s="62" t="s">
        <v>88</v>
      </c>
      <c r="E116" s="62" t="s">
        <v>196</v>
      </c>
      <c r="F116" s="62" t="s">
        <v>119</v>
      </c>
      <c r="G116" s="63">
        <v>3300</v>
      </c>
      <c r="H116" s="63">
        <v>3300</v>
      </c>
    </row>
    <row r="117" spans="1:8" s="22" customFormat="1" ht="31.5">
      <c r="A117" s="61" t="s">
        <v>132</v>
      </c>
      <c r="B117" s="62" t="s">
        <v>97</v>
      </c>
      <c r="C117" s="62" t="s">
        <v>65</v>
      </c>
      <c r="D117" s="62" t="s">
        <v>88</v>
      </c>
      <c r="E117" s="62" t="s">
        <v>131</v>
      </c>
      <c r="F117" s="62"/>
      <c r="G117" s="63">
        <f aca="true" t="shared" si="6" ref="G117:H119">G118</f>
        <v>550000</v>
      </c>
      <c r="H117" s="63">
        <f t="shared" si="6"/>
        <v>0</v>
      </c>
    </row>
    <row r="118" spans="1:8" s="22" customFormat="1" ht="31.5">
      <c r="A118" s="61" t="s">
        <v>199</v>
      </c>
      <c r="B118" s="62" t="s">
        <v>97</v>
      </c>
      <c r="C118" s="62" t="s">
        <v>65</v>
      </c>
      <c r="D118" s="62" t="s">
        <v>88</v>
      </c>
      <c r="E118" s="62" t="s">
        <v>198</v>
      </c>
      <c r="F118" s="62"/>
      <c r="G118" s="63">
        <f t="shared" si="6"/>
        <v>550000</v>
      </c>
      <c r="H118" s="63">
        <f t="shared" si="6"/>
        <v>0</v>
      </c>
    </row>
    <row r="119" spans="1:8" s="22" customFormat="1" ht="15.75">
      <c r="A119" s="61" t="s">
        <v>161</v>
      </c>
      <c r="B119" s="62" t="s">
        <v>97</v>
      </c>
      <c r="C119" s="62" t="s">
        <v>65</v>
      </c>
      <c r="D119" s="62" t="s">
        <v>88</v>
      </c>
      <c r="E119" s="62" t="s">
        <v>197</v>
      </c>
      <c r="F119" s="62"/>
      <c r="G119" s="63">
        <f t="shared" si="6"/>
        <v>550000</v>
      </c>
      <c r="H119" s="63">
        <f t="shared" si="6"/>
        <v>0</v>
      </c>
    </row>
    <row r="120" spans="1:8" s="22" customFormat="1" ht="31.5">
      <c r="A120" s="61" t="s">
        <v>141</v>
      </c>
      <c r="B120" s="62" t="s">
        <v>97</v>
      </c>
      <c r="C120" s="62" t="s">
        <v>65</v>
      </c>
      <c r="D120" s="62" t="s">
        <v>88</v>
      </c>
      <c r="E120" s="62" t="s">
        <v>197</v>
      </c>
      <c r="F120" s="62" t="s">
        <v>120</v>
      </c>
      <c r="G120" s="63">
        <f>200000+150000+400000+0+4000000-1920000-2280000</f>
        <v>550000</v>
      </c>
      <c r="H120" s="63">
        <v>0</v>
      </c>
    </row>
    <row r="121" spans="1:8" s="22" customFormat="1" ht="15.75">
      <c r="A121" s="70" t="s">
        <v>86</v>
      </c>
      <c r="B121" s="58" t="s">
        <v>97</v>
      </c>
      <c r="C121" s="59" t="s">
        <v>71</v>
      </c>
      <c r="D121" s="59"/>
      <c r="E121" s="58"/>
      <c r="F121" s="58"/>
      <c r="G121" s="60">
        <f>G122+G130+G142+G151</f>
        <v>66872200</v>
      </c>
      <c r="H121" s="60">
        <f>H122+H130+H142+H151</f>
        <v>7350900</v>
      </c>
    </row>
    <row r="122" spans="1:8" s="22" customFormat="1" ht="15.75">
      <c r="A122" s="70" t="s">
        <v>93</v>
      </c>
      <c r="B122" s="58" t="s">
        <v>97</v>
      </c>
      <c r="C122" s="59" t="s">
        <v>71</v>
      </c>
      <c r="D122" s="59" t="s">
        <v>62</v>
      </c>
      <c r="E122" s="58"/>
      <c r="F122" s="58"/>
      <c r="G122" s="60">
        <f>G123</f>
        <v>19179500</v>
      </c>
      <c r="H122" s="60">
        <f>H123</f>
        <v>0</v>
      </c>
    </row>
    <row r="123" spans="1:8" s="22" customFormat="1" ht="31.5">
      <c r="A123" s="61" t="s">
        <v>203</v>
      </c>
      <c r="B123" s="62" t="s">
        <v>97</v>
      </c>
      <c r="C123" s="74" t="s">
        <v>71</v>
      </c>
      <c r="D123" s="74" t="s">
        <v>62</v>
      </c>
      <c r="E123" s="62" t="s">
        <v>201</v>
      </c>
      <c r="F123" s="62"/>
      <c r="G123" s="63">
        <f>G124+G127</f>
        <v>19179500</v>
      </c>
      <c r="H123" s="63">
        <f>H124+H127</f>
        <v>0</v>
      </c>
    </row>
    <row r="124" spans="1:8" s="22" customFormat="1" ht="31.5">
      <c r="A124" s="61" t="s">
        <v>204</v>
      </c>
      <c r="B124" s="62" t="s">
        <v>97</v>
      </c>
      <c r="C124" s="74" t="s">
        <v>71</v>
      </c>
      <c r="D124" s="74" t="s">
        <v>62</v>
      </c>
      <c r="E124" s="62" t="s">
        <v>202</v>
      </c>
      <c r="F124" s="62"/>
      <c r="G124" s="63">
        <f>G125</f>
        <v>16779500</v>
      </c>
      <c r="H124" s="63">
        <f>H125</f>
        <v>0</v>
      </c>
    </row>
    <row r="125" spans="1:8" s="22" customFormat="1" ht="31.5">
      <c r="A125" s="61" t="s">
        <v>176</v>
      </c>
      <c r="B125" s="62" t="s">
        <v>97</v>
      </c>
      <c r="C125" s="74" t="s">
        <v>71</v>
      </c>
      <c r="D125" s="74" t="s">
        <v>62</v>
      </c>
      <c r="E125" s="62" t="s">
        <v>200</v>
      </c>
      <c r="F125" s="62"/>
      <c r="G125" s="63">
        <f>G126</f>
        <v>16779500</v>
      </c>
      <c r="H125" s="63">
        <f>H126</f>
        <v>0</v>
      </c>
    </row>
    <row r="126" spans="1:8" s="22" customFormat="1" ht="15.75">
      <c r="A126" s="61" t="s">
        <v>149</v>
      </c>
      <c r="B126" s="62" t="s">
        <v>97</v>
      </c>
      <c r="C126" s="74" t="s">
        <v>71</v>
      </c>
      <c r="D126" s="74" t="s">
        <v>62</v>
      </c>
      <c r="E126" s="62" t="s">
        <v>200</v>
      </c>
      <c r="F126" s="62" t="s">
        <v>121</v>
      </c>
      <c r="G126" s="63">
        <f>15500000+13600000-14420500+2100000</f>
        <v>16779500</v>
      </c>
      <c r="H126" s="63">
        <v>0</v>
      </c>
    </row>
    <row r="127" spans="1:8" s="22" customFormat="1" ht="31.5">
      <c r="A127" s="61" t="s">
        <v>207</v>
      </c>
      <c r="B127" s="62" t="s">
        <v>97</v>
      </c>
      <c r="C127" s="74" t="s">
        <v>71</v>
      </c>
      <c r="D127" s="74" t="s">
        <v>62</v>
      </c>
      <c r="E127" s="62" t="s">
        <v>209</v>
      </c>
      <c r="F127" s="62"/>
      <c r="G127" s="63">
        <f>G128</f>
        <v>2400000</v>
      </c>
      <c r="H127" s="63">
        <f>H128</f>
        <v>0</v>
      </c>
    </row>
    <row r="128" spans="1:8" s="22" customFormat="1" ht="47.25">
      <c r="A128" s="61" t="s">
        <v>208</v>
      </c>
      <c r="B128" s="62" t="s">
        <v>97</v>
      </c>
      <c r="C128" s="74" t="s">
        <v>71</v>
      </c>
      <c r="D128" s="74" t="s">
        <v>62</v>
      </c>
      <c r="E128" s="62" t="s">
        <v>205</v>
      </c>
      <c r="F128" s="62"/>
      <c r="G128" s="63">
        <f>G129</f>
        <v>2400000</v>
      </c>
      <c r="H128" s="63">
        <f>H129</f>
        <v>0</v>
      </c>
    </row>
    <row r="129" spans="1:8" s="22" customFormat="1" ht="31.5">
      <c r="A129" s="61" t="s">
        <v>177</v>
      </c>
      <c r="B129" s="62" t="s">
        <v>97</v>
      </c>
      <c r="C129" s="74" t="s">
        <v>71</v>
      </c>
      <c r="D129" s="74" t="s">
        <v>62</v>
      </c>
      <c r="E129" s="62" t="s">
        <v>205</v>
      </c>
      <c r="F129" s="62" t="s">
        <v>122</v>
      </c>
      <c r="G129" s="63">
        <f>360000+6300000+1000000+250000-1000000-5000000+490000</f>
        <v>2400000</v>
      </c>
      <c r="H129" s="63">
        <v>0</v>
      </c>
    </row>
    <row r="130" spans="1:8" s="22" customFormat="1" ht="15.75">
      <c r="A130" s="70" t="s">
        <v>72</v>
      </c>
      <c r="B130" s="58" t="s">
        <v>97</v>
      </c>
      <c r="C130" s="59" t="s">
        <v>71</v>
      </c>
      <c r="D130" s="59" t="s">
        <v>64</v>
      </c>
      <c r="E130" s="75"/>
      <c r="F130" s="58"/>
      <c r="G130" s="60">
        <f>G131+G138</f>
        <v>15288400</v>
      </c>
      <c r="H130" s="60">
        <f>H131+H138</f>
        <v>0</v>
      </c>
    </row>
    <row r="131" spans="1:8" s="22" customFormat="1" ht="31.5">
      <c r="A131" s="61" t="s">
        <v>203</v>
      </c>
      <c r="B131" s="62" t="s">
        <v>97</v>
      </c>
      <c r="C131" s="74" t="s">
        <v>71</v>
      </c>
      <c r="D131" s="74" t="s">
        <v>64</v>
      </c>
      <c r="E131" s="62" t="s">
        <v>201</v>
      </c>
      <c r="F131" s="62"/>
      <c r="G131" s="63">
        <f>G132+G135</f>
        <v>4158100</v>
      </c>
      <c r="H131" s="63">
        <f>H132+H135</f>
        <v>0</v>
      </c>
    </row>
    <row r="132" spans="1:8" s="22" customFormat="1" ht="31.5">
      <c r="A132" s="61" t="s">
        <v>204</v>
      </c>
      <c r="B132" s="62" t="s">
        <v>97</v>
      </c>
      <c r="C132" s="74" t="s">
        <v>71</v>
      </c>
      <c r="D132" s="74" t="s">
        <v>64</v>
      </c>
      <c r="E132" s="62" t="s">
        <v>202</v>
      </c>
      <c r="F132" s="62"/>
      <c r="G132" s="63">
        <f>G133</f>
        <v>3298100</v>
      </c>
      <c r="H132" s="63">
        <f>H133</f>
        <v>0</v>
      </c>
    </row>
    <row r="133" spans="1:8" s="22" customFormat="1" ht="31.5">
      <c r="A133" s="61" t="s">
        <v>176</v>
      </c>
      <c r="B133" s="62" t="s">
        <v>97</v>
      </c>
      <c r="C133" s="74" t="s">
        <v>71</v>
      </c>
      <c r="D133" s="74" t="s">
        <v>64</v>
      </c>
      <c r="E133" s="62" t="s">
        <v>200</v>
      </c>
      <c r="F133" s="62"/>
      <c r="G133" s="63">
        <f>G134</f>
        <v>3298100</v>
      </c>
      <c r="H133" s="63">
        <f>H134</f>
        <v>0</v>
      </c>
    </row>
    <row r="134" spans="1:8" s="22" customFormat="1" ht="31.5">
      <c r="A134" s="61" t="s">
        <v>177</v>
      </c>
      <c r="B134" s="62" t="s">
        <v>97</v>
      </c>
      <c r="C134" s="74" t="s">
        <v>71</v>
      </c>
      <c r="D134" s="74" t="s">
        <v>64</v>
      </c>
      <c r="E134" s="62" t="s">
        <v>200</v>
      </c>
      <c r="F134" s="62" t="s">
        <v>122</v>
      </c>
      <c r="G134" s="63">
        <v>3298100</v>
      </c>
      <c r="H134" s="63">
        <v>0</v>
      </c>
    </row>
    <row r="135" spans="1:8" s="22" customFormat="1" ht="31.5">
      <c r="A135" s="61" t="s">
        <v>207</v>
      </c>
      <c r="B135" s="62" t="s">
        <v>97</v>
      </c>
      <c r="C135" s="74" t="s">
        <v>71</v>
      </c>
      <c r="D135" s="74" t="s">
        <v>64</v>
      </c>
      <c r="E135" s="62" t="s">
        <v>209</v>
      </c>
      <c r="F135" s="62"/>
      <c r="G135" s="63">
        <f>G136</f>
        <v>860000</v>
      </c>
      <c r="H135" s="63">
        <f>H136</f>
        <v>0</v>
      </c>
    </row>
    <row r="136" spans="1:8" s="22" customFormat="1" ht="47.25">
      <c r="A136" s="61" t="s">
        <v>208</v>
      </c>
      <c r="B136" s="62" t="s">
        <v>97</v>
      </c>
      <c r="C136" s="74" t="s">
        <v>71</v>
      </c>
      <c r="D136" s="74" t="s">
        <v>64</v>
      </c>
      <c r="E136" s="62" t="s">
        <v>205</v>
      </c>
      <c r="F136" s="62"/>
      <c r="G136" s="63">
        <f>G137</f>
        <v>860000</v>
      </c>
      <c r="H136" s="63">
        <f>H137</f>
        <v>0</v>
      </c>
    </row>
    <row r="137" spans="1:8" s="22" customFormat="1" ht="31.5">
      <c r="A137" s="61" t="s">
        <v>177</v>
      </c>
      <c r="B137" s="62" t="s">
        <v>97</v>
      </c>
      <c r="C137" s="74" t="s">
        <v>71</v>
      </c>
      <c r="D137" s="74" t="s">
        <v>64</v>
      </c>
      <c r="E137" s="62" t="s">
        <v>205</v>
      </c>
      <c r="F137" s="62" t="s">
        <v>122</v>
      </c>
      <c r="G137" s="63">
        <f>4500000+850000-4000000-490000</f>
        <v>860000</v>
      </c>
      <c r="H137" s="63">
        <v>0</v>
      </c>
    </row>
    <row r="138" spans="1:8" s="22" customFormat="1" ht="31.5">
      <c r="A138" s="61" t="s">
        <v>213</v>
      </c>
      <c r="B138" s="62" t="s">
        <v>97</v>
      </c>
      <c r="C138" s="74" t="s">
        <v>71</v>
      </c>
      <c r="D138" s="74" t="s">
        <v>64</v>
      </c>
      <c r="E138" s="62" t="s">
        <v>210</v>
      </c>
      <c r="F138" s="62"/>
      <c r="G138" s="63">
        <f aca="true" t="shared" si="7" ref="G138:H140">G139</f>
        <v>11130300</v>
      </c>
      <c r="H138" s="63">
        <f t="shared" si="7"/>
        <v>0</v>
      </c>
    </row>
    <row r="139" spans="1:8" s="22" customFormat="1" ht="31.5">
      <c r="A139" s="61" t="s">
        <v>0</v>
      </c>
      <c r="B139" s="62" t="s">
        <v>97</v>
      </c>
      <c r="C139" s="74" t="s">
        <v>71</v>
      </c>
      <c r="D139" s="74" t="s">
        <v>64</v>
      </c>
      <c r="E139" s="62" t="s">
        <v>211</v>
      </c>
      <c r="F139" s="62"/>
      <c r="G139" s="63">
        <f t="shared" si="7"/>
        <v>11130300</v>
      </c>
      <c r="H139" s="63">
        <f t="shared" si="7"/>
        <v>0</v>
      </c>
    </row>
    <row r="140" spans="1:8" s="22" customFormat="1" ht="31.5">
      <c r="A140" s="61" t="s">
        <v>177</v>
      </c>
      <c r="B140" s="62" t="s">
        <v>97</v>
      </c>
      <c r="C140" s="74" t="s">
        <v>71</v>
      </c>
      <c r="D140" s="74" t="s">
        <v>64</v>
      </c>
      <c r="E140" s="62" t="s">
        <v>212</v>
      </c>
      <c r="F140" s="62"/>
      <c r="G140" s="63">
        <f t="shared" si="7"/>
        <v>11130300</v>
      </c>
      <c r="H140" s="63">
        <f t="shared" si="7"/>
        <v>0</v>
      </c>
    </row>
    <row r="141" spans="1:8" s="22" customFormat="1" ht="31.5">
      <c r="A141" s="61" t="s">
        <v>177</v>
      </c>
      <c r="B141" s="62" t="s">
        <v>97</v>
      </c>
      <c r="C141" s="74" t="s">
        <v>71</v>
      </c>
      <c r="D141" s="74" t="s">
        <v>64</v>
      </c>
      <c r="E141" s="62" t="s">
        <v>212</v>
      </c>
      <c r="F141" s="62" t="s">
        <v>122</v>
      </c>
      <c r="G141" s="63">
        <f>209800+10920500</f>
        <v>11130300</v>
      </c>
      <c r="H141" s="63">
        <v>0</v>
      </c>
    </row>
    <row r="142" spans="1:8" s="22" customFormat="1" ht="15.75">
      <c r="A142" s="70" t="s">
        <v>94</v>
      </c>
      <c r="B142" s="58" t="s">
        <v>97</v>
      </c>
      <c r="C142" s="59" t="s">
        <v>71</v>
      </c>
      <c r="D142" s="59" t="s">
        <v>63</v>
      </c>
      <c r="E142" s="58"/>
      <c r="F142" s="58"/>
      <c r="G142" s="60">
        <f>G143</f>
        <v>4735000</v>
      </c>
      <c r="H142" s="60">
        <f>H143</f>
        <v>0</v>
      </c>
    </row>
    <row r="143" spans="1:8" s="22" customFormat="1" ht="31.5">
      <c r="A143" s="61" t="s">
        <v>203</v>
      </c>
      <c r="B143" s="62" t="s">
        <v>97</v>
      </c>
      <c r="C143" s="74" t="s">
        <v>71</v>
      </c>
      <c r="D143" s="74" t="s">
        <v>63</v>
      </c>
      <c r="E143" s="62" t="s">
        <v>201</v>
      </c>
      <c r="F143" s="62"/>
      <c r="G143" s="63">
        <f>G144</f>
        <v>4735000</v>
      </c>
      <c r="H143" s="63">
        <f>H144</f>
        <v>0</v>
      </c>
    </row>
    <row r="144" spans="1:8" s="22" customFormat="1" ht="21.75" customHeight="1">
      <c r="A144" s="61" t="s">
        <v>2</v>
      </c>
      <c r="B144" s="62" t="s">
        <v>97</v>
      </c>
      <c r="C144" s="74" t="s">
        <v>71</v>
      </c>
      <c r="D144" s="74" t="s">
        <v>63</v>
      </c>
      <c r="E144" s="62" t="s">
        <v>206</v>
      </c>
      <c r="F144" s="62"/>
      <c r="G144" s="63">
        <f>G145+G147+G149</f>
        <v>4735000</v>
      </c>
      <c r="H144" s="63">
        <f>H145+H149</f>
        <v>0</v>
      </c>
    </row>
    <row r="145" spans="1:8" s="22" customFormat="1" ht="31.5">
      <c r="A145" s="61" t="s">
        <v>157</v>
      </c>
      <c r="B145" s="62" t="s">
        <v>97</v>
      </c>
      <c r="C145" s="74" t="s">
        <v>71</v>
      </c>
      <c r="D145" s="74" t="s">
        <v>63</v>
      </c>
      <c r="E145" s="62" t="s">
        <v>1</v>
      </c>
      <c r="F145" s="62"/>
      <c r="G145" s="63">
        <f>G146</f>
        <v>30000</v>
      </c>
      <c r="H145" s="63">
        <f>H146</f>
        <v>0</v>
      </c>
    </row>
    <row r="146" spans="1:8" s="22" customFormat="1" ht="31.5">
      <c r="A146" s="61" t="s">
        <v>177</v>
      </c>
      <c r="B146" s="62" t="s">
        <v>97</v>
      </c>
      <c r="C146" s="74" t="s">
        <v>71</v>
      </c>
      <c r="D146" s="74" t="s">
        <v>63</v>
      </c>
      <c r="E146" s="62" t="s">
        <v>1</v>
      </c>
      <c r="F146" s="62" t="s">
        <v>122</v>
      </c>
      <c r="G146" s="63">
        <f>30000</f>
        <v>30000</v>
      </c>
      <c r="H146" s="63">
        <f>0</f>
        <v>0</v>
      </c>
    </row>
    <row r="147" spans="1:8" s="22" customFormat="1" ht="47.25">
      <c r="A147" s="61" t="s">
        <v>208</v>
      </c>
      <c r="B147" s="62" t="s">
        <v>97</v>
      </c>
      <c r="C147" s="74" t="s">
        <v>71</v>
      </c>
      <c r="D147" s="74" t="s">
        <v>63</v>
      </c>
      <c r="E147" s="62" t="s">
        <v>347</v>
      </c>
      <c r="F147" s="62"/>
      <c r="G147" s="63">
        <f>G148</f>
        <v>534000</v>
      </c>
      <c r="H147" s="63">
        <f>H148</f>
        <v>0</v>
      </c>
    </row>
    <row r="148" spans="1:8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347</v>
      </c>
      <c r="F148" s="62" t="s">
        <v>122</v>
      </c>
      <c r="G148" s="63">
        <f>534000</f>
        <v>534000</v>
      </c>
      <c r="H148" s="63">
        <v>0</v>
      </c>
    </row>
    <row r="149" spans="1:8" s="22" customFormat="1" ht="31.5">
      <c r="A149" s="61" t="s">
        <v>176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/>
      <c r="G149" s="63">
        <f>G150</f>
        <v>4171000</v>
      </c>
      <c r="H149" s="63">
        <f>H150</f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 t="s">
        <v>122</v>
      </c>
      <c r="G150" s="63">
        <f>4550000+155000-534000</f>
        <v>4171000</v>
      </c>
      <c r="H150" s="63">
        <v>0</v>
      </c>
    </row>
    <row r="151" spans="1:8" s="22" customFormat="1" ht="15.75">
      <c r="A151" s="70" t="s">
        <v>73</v>
      </c>
      <c r="B151" s="58" t="s">
        <v>97</v>
      </c>
      <c r="C151" s="59" t="s">
        <v>71</v>
      </c>
      <c r="D151" s="59" t="s">
        <v>71</v>
      </c>
      <c r="E151" s="58"/>
      <c r="F151" s="58"/>
      <c r="G151" s="60">
        <f>G152+G158+G164+G168+G172</f>
        <v>27669300</v>
      </c>
      <c r="H151" s="60">
        <f>H152+H158+H164+H168+H172</f>
        <v>7350900</v>
      </c>
    </row>
    <row r="152" spans="1:8" s="22" customFormat="1" ht="15.75">
      <c r="A152" s="61" t="s">
        <v>153</v>
      </c>
      <c r="B152" s="62" t="s">
        <v>97</v>
      </c>
      <c r="C152" s="74" t="s">
        <v>71</v>
      </c>
      <c r="D152" s="74" t="s">
        <v>71</v>
      </c>
      <c r="E152" s="62" t="s">
        <v>151</v>
      </c>
      <c r="F152" s="62"/>
      <c r="G152" s="63">
        <f>G153</f>
        <v>220000</v>
      </c>
      <c r="H152" s="63">
        <f>H153</f>
        <v>0</v>
      </c>
    </row>
    <row r="153" spans="1:8" s="22" customFormat="1" ht="31.5">
      <c r="A153" s="61" t="s">
        <v>154</v>
      </c>
      <c r="B153" s="62" t="s">
        <v>97</v>
      </c>
      <c r="C153" s="74" t="s">
        <v>71</v>
      </c>
      <c r="D153" s="74" t="s">
        <v>71</v>
      </c>
      <c r="E153" s="62" t="s">
        <v>152</v>
      </c>
      <c r="F153" s="62"/>
      <c r="G153" s="63">
        <f>G154+G156</f>
        <v>220000</v>
      </c>
      <c r="H153" s="63">
        <f>H154+H156</f>
        <v>0</v>
      </c>
    </row>
    <row r="154" spans="1:8" s="22" customFormat="1" ht="31.5">
      <c r="A154" s="61" t="s">
        <v>155</v>
      </c>
      <c r="B154" s="62" t="s">
        <v>97</v>
      </c>
      <c r="C154" s="74" t="s">
        <v>71</v>
      </c>
      <c r="D154" s="74" t="s">
        <v>71</v>
      </c>
      <c r="E154" s="62" t="s">
        <v>150</v>
      </c>
      <c r="F154" s="62"/>
      <c r="G154" s="63">
        <f>G155</f>
        <v>200000</v>
      </c>
      <c r="H154" s="63">
        <f>H155</f>
        <v>0</v>
      </c>
    </row>
    <row r="155" spans="1:8" s="22" customFormat="1" ht="31.5">
      <c r="A155" s="61" t="s">
        <v>177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 t="s">
        <v>122</v>
      </c>
      <c r="G155" s="63">
        <f>305000-105000</f>
        <v>200000</v>
      </c>
      <c r="H155" s="63">
        <v>0</v>
      </c>
    </row>
    <row r="156" spans="1:8" s="22" customFormat="1" ht="47.25">
      <c r="A156" s="61" t="s">
        <v>208</v>
      </c>
      <c r="B156" s="62" t="s">
        <v>97</v>
      </c>
      <c r="C156" s="74" t="s">
        <v>71</v>
      </c>
      <c r="D156" s="74" t="s">
        <v>71</v>
      </c>
      <c r="E156" s="62" t="s">
        <v>4</v>
      </c>
      <c r="F156" s="62"/>
      <c r="G156" s="63">
        <f>G157</f>
        <v>20000</v>
      </c>
      <c r="H156" s="63">
        <f>H157</f>
        <v>0</v>
      </c>
    </row>
    <row r="157" spans="1:8" s="22" customFormat="1" ht="31.5">
      <c r="A157" s="61" t="s">
        <v>177</v>
      </c>
      <c r="B157" s="62" t="s">
        <v>97</v>
      </c>
      <c r="C157" s="74" t="s">
        <v>71</v>
      </c>
      <c r="D157" s="74" t="s">
        <v>71</v>
      </c>
      <c r="E157" s="62" t="s">
        <v>4</v>
      </c>
      <c r="F157" s="62" t="s">
        <v>122</v>
      </c>
      <c r="G157" s="63">
        <f>5000+15000</f>
        <v>20000</v>
      </c>
      <c r="H157" s="63">
        <v>0</v>
      </c>
    </row>
    <row r="158" spans="1:8" s="22" customFormat="1" ht="31.5">
      <c r="A158" s="61" t="s">
        <v>203</v>
      </c>
      <c r="B158" s="62" t="s">
        <v>97</v>
      </c>
      <c r="C158" s="74" t="s">
        <v>71</v>
      </c>
      <c r="D158" s="74" t="s">
        <v>71</v>
      </c>
      <c r="E158" s="62" t="s">
        <v>201</v>
      </c>
      <c r="F158" s="62"/>
      <c r="G158" s="63">
        <f>G159</f>
        <v>24257400</v>
      </c>
      <c r="H158" s="63">
        <f>H159</f>
        <v>7350900</v>
      </c>
    </row>
    <row r="159" spans="1:8" s="22" customFormat="1" ht="47.25">
      <c r="A159" s="61" t="s">
        <v>296</v>
      </c>
      <c r="B159" s="62" t="s">
        <v>97</v>
      </c>
      <c r="C159" s="74" t="s">
        <v>71</v>
      </c>
      <c r="D159" s="74" t="s">
        <v>71</v>
      </c>
      <c r="E159" s="62" t="s">
        <v>5</v>
      </c>
      <c r="F159" s="62"/>
      <c r="G159" s="63">
        <f>G160+G162</f>
        <v>24257400</v>
      </c>
      <c r="H159" s="63">
        <f>H160+H162</f>
        <v>7350900</v>
      </c>
    </row>
    <row r="160" spans="1:8" s="22" customFormat="1" ht="47.25">
      <c r="A160" s="61" t="s">
        <v>171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/>
      <c r="G160" s="63">
        <f>G161</f>
        <v>16906500</v>
      </c>
      <c r="H160" s="63">
        <f>H161</f>
        <v>0</v>
      </c>
    </row>
    <row r="161" spans="1:8" s="22" customFormat="1" ht="31.5">
      <c r="A161" s="61" t="s">
        <v>177</v>
      </c>
      <c r="B161" s="62" t="s">
        <v>97</v>
      </c>
      <c r="C161" s="74" t="s">
        <v>71</v>
      </c>
      <c r="D161" s="74" t="s">
        <v>71</v>
      </c>
      <c r="E161" s="62" t="s">
        <v>6</v>
      </c>
      <c r="F161" s="62" t="s">
        <v>122</v>
      </c>
      <c r="G161" s="63">
        <v>16906500</v>
      </c>
      <c r="H161" s="63">
        <v>0</v>
      </c>
    </row>
    <row r="162" spans="1:8" s="22" customFormat="1" ht="36" customHeight="1">
      <c r="A162" s="61" t="s">
        <v>340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/>
      <c r="G162" s="63">
        <f>G163</f>
        <v>7350900</v>
      </c>
      <c r="H162" s="63">
        <f>H163</f>
        <v>7350900</v>
      </c>
    </row>
    <row r="163" spans="1:8" s="22" customFormat="1" ht="31.5">
      <c r="A163" s="61" t="s">
        <v>8</v>
      </c>
      <c r="B163" s="62" t="s">
        <v>97</v>
      </c>
      <c r="C163" s="74" t="s">
        <v>71</v>
      </c>
      <c r="D163" s="74" t="s">
        <v>71</v>
      </c>
      <c r="E163" s="62" t="s">
        <v>7</v>
      </c>
      <c r="F163" s="62" t="s">
        <v>118</v>
      </c>
      <c r="G163" s="63">
        <f>7350900</f>
        <v>7350900</v>
      </c>
      <c r="H163" s="63">
        <v>7350900</v>
      </c>
    </row>
    <row r="164" spans="1:8" s="22" customFormat="1" ht="31.5">
      <c r="A164" s="61" t="s">
        <v>181</v>
      </c>
      <c r="B164" s="62" t="s">
        <v>97</v>
      </c>
      <c r="C164" s="74" t="s">
        <v>71</v>
      </c>
      <c r="D164" s="74" t="s">
        <v>71</v>
      </c>
      <c r="E164" s="62" t="s">
        <v>179</v>
      </c>
      <c r="F164" s="62"/>
      <c r="G164" s="63">
        <f aca="true" t="shared" si="8" ref="G164:H166">G165</f>
        <v>200000</v>
      </c>
      <c r="H164" s="63">
        <f t="shared" si="8"/>
        <v>0</v>
      </c>
    </row>
    <row r="165" spans="1:8" s="22" customFormat="1" ht="31.5">
      <c r="A165" s="61" t="s">
        <v>187</v>
      </c>
      <c r="B165" s="62" t="s">
        <v>97</v>
      </c>
      <c r="C165" s="74" t="s">
        <v>71</v>
      </c>
      <c r="D165" s="74" t="s">
        <v>71</v>
      </c>
      <c r="E165" s="62" t="s">
        <v>185</v>
      </c>
      <c r="F165" s="62"/>
      <c r="G165" s="63">
        <f t="shared" si="8"/>
        <v>200000</v>
      </c>
      <c r="H165" s="63">
        <f t="shared" si="8"/>
        <v>0</v>
      </c>
    </row>
    <row r="166" spans="1:8" s="22" customFormat="1" ht="15.75">
      <c r="A166" s="61" t="s">
        <v>161</v>
      </c>
      <c r="B166" s="62" t="s">
        <v>97</v>
      </c>
      <c r="C166" s="74" t="s">
        <v>71</v>
      </c>
      <c r="D166" s="74" t="s">
        <v>71</v>
      </c>
      <c r="E166" s="62" t="s">
        <v>326</v>
      </c>
      <c r="F166" s="62"/>
      <c r="G166" s="63">
        <f t="shared" si="8"/>
        <v>200000</v>
      </c>
      <c r="H166" s="63">
        <f t="shared" si="8"/>
        <v>0</v>
      </c>
    </row>
    <row r="167" spans="1:8" s="22" customFormat="1" ht="31.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315</v>
      </c>
      <c r="F167" s="62" t="s">
        <v>122</v>
      </c>
      <c r="G167" s="63">
        <v>200000</v>
      </c>
      <c r="H167" s="63">
        <v>0</v>
      </c>
    </row>
    <row r="168" spans="1:8" s="22" customFormat="1" ht="31.5">
      <c r="A168" s="61" t="s">
        <v>213</v>
      </c>
      <c r="B168" s="62" t="s">
        <v>97</v>
      </c>
      <c r="C168" s="74" t="s">
        <v>71</v>
      </c>
      <c r="D168" s="74" t="s">
        <v>71</v>
      </c>
      <c r="E168" s="62" t="s">
        <v>210</v>
      </c>
      <c r="F168" s="62"/>
      <c r="G168" s="63">
        <f aca="true" t="shared" si="9" ref="G168:H170">G169</f>
        <v>891900</v>
      </c>
      <c r="H168" s="63">
        <f t="shared" si="9"/>
        <v>0</v>
      </c>
    </row>
    <row r="169" spans="1:8" s="22" customFormat="1" ht="31.5">
      <c r="A169" s="61" t="s">
        <v>12</v>
      </c>
      <c r="B169" s="62" t="s">
        <v>97</v>
      </c>
      <c r="C169" s="74" t="s">
        <v>71</v>
      </c>
      <c r="D169" s="74" t="s">
        <v>71</v>
      </c>
      <c r="E169" s="62" t="s">
        <v>11</v>
      </c>
      <c r="F169" s="62"/>
      <c r="G169" s="63">
        <f t="shared" si="9"/>
        <v>891900</v>
      </c>
      <c r="H169" s="63">
        <f t="shared" si="9"/>
        <v>0</v>
      </c>
    </row>
    <row r="170" spans="1:8" s="22" customFormat="1" ht="31.5">
      <c r="A170" s="61" t="s">
        <v>10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/>
      <c r="G170" s="63">
        <f t="shared" si="9"/>
        <v>891900</v>
      </c>
      <c r="H170" s="63">
        <f t="shared" si="9"/>
        <v>0</v>
      </c>
    </row>
    <row r="171" spans="1:8" s="22" customFormat="1" ht="31.5">
      <c r="A171" s="61" t="s">
        <v>177</v>
      </c>
      <c r="B171" s="62" t="s">
        <v>97</v>
      </c>
      <c r="C171" s="74" t="s">
        <v>71</v>
      </c>
      <c r="D171" s="74" t="s">
        <v>71</v>
      </c>
      <c r="E171" s="62" t="s">
        <v>9</v>
      </c>
      <c r="F171" s="62" t="s">
        <v>122</v>
      </c>
      <c r="G171" s="63">
        <v>891900</v>
      </c>
      <c r="H171" s="63">
        <v>0</v>
      </c>
    </row>
    <row r="172" spans="1:8" s="22" customFormat="1" ht="31.5">
      <c r="A172" s="61" t="s">
        <v>132</v>
      </c>
      <c r="B172" s="62" t="s">
        <v>97</v>
      </c>
      <c r="C172" s="74" t="s">
        <v>71</v>
      </c>
      <c r="D172" s="74" t="s">
        <v>71</v>
      </c>
      <c r="E172" s="62" t="s">
        <v>131</v>
      </c>
      <c r="F172" s="62"/>
      <c r="G172" s="63">
        <f aca="true" t="shared" si="10" ref="G172:H174">G173</f>
        <v>2100000</v>
      </c>
      <c r="H172" s="63">
        <f t="shared" si="10"/>
        <v>0</v>
      </c>
    </row>
    <row r="173" spans="1:8" s="22" customFormat="1" ht="31.5">
      <c r="A173" s="61" t="s">
        <v>295</v>
      </c>
      <c r="B173" s="62" t="s">
        <v>97</v>
      </c>
      <c r="C173" s="74" t="s">
        <v>71</v>
      </c>
      <c r="D173" s="74" t="s">
        <v>71</v>
      </c>
      <c r="E173" s="62" t="s">
        <v>133</v>
      </c>
      <c r="F173" s="62"/>
      <c r="G173" s="63">
        <f t="shared" si="10"/>
        <v>2100000</v>
      </c>
      <c r="H173" s="63">
        <f t="shared" si="10"/>
        <v>0</v>
      </c>
    </row>
    <row r="174" spans="1:8" s="22" customFormat="1" ht="31.5">
      <c r="A174" s="61" t="s">
        <v>176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/>
      <c r="G174" s="63">
        <f t="shared" si="10"/>
        <v>2100000</v>
      </c>
      <c r="H174" s="63">
        <f t="shared" si="10"/>
        <v>0</v>
      </c>
    </row>
    <row r="175" spans="1:8" s="22" customFormat="1" ht="31.5">
      <c r="A175" s="61" t="s">
        <v>177</v>
      </c>
      <c r="B175" s="62" t="s">
        <v>97</v>
      </c>
      <c r="C175" s="74" t="s">
        <v>71</v>
      </c>
      <c r="D175" s="74" t="s">
        <v>71</v>
      </c>
      <c r="E175" s="62" t="s">
        <v>13</v>
      </c>
      <c r="F175" s="62" t="s">
        <v>122</v>
      </c>
      <c r="G175" s="63">
        <f>2535200-435200</f>
        <v>2100000</v>
      </c>
      <c r="H175" s="63">
        <v>0</v>
      </c>
    </row>
    <row r="176" spans="1:8" s="22" customFormat="1" ht="15.75">
      <c r="A176" s="70" t="s">
        <v>14</v>
      </c>
      <c r="B176" s="58" t="s">
        <v>97</v>
      </c>
      <c r="C176" s="59" t="s">
        <v>91</v>
      </c>
      <c r="D176" s="59"/>
      <c r="E176" s="58"/>
      <c r="F176" s="58"/>
      <c r="G176" s="60">
        <f aca="true" t="shared" si="11" ref="G176:H179">G177</f>
        <v>60000</v>
      </c>
      <c r="H176" s="60">
        <f t="shared" si="11"/>
        <v>0</v>
      </c>
    </row>
    <row r="177" spans="1:8" s="22" customFormat="1" ht="15.75">
      <c r="A177" s="57" t="s">
        <v>15</v>
      </c>
      <c r="B177" s="58" t="s">
        <v>97</v>
      </c>
      <c r="C177" s="59" t="s">
        <v>91</v>
      </c>
      <c r="D177" s="59" t="s">
        <v>71</v>
      </c>
      <c r="E177" s="58"/>
      <c r="F177" s="58"/>
      <c r="G177" s="60">
        <f t="shared" si="11"/>
        <v>60000</v>
      </c>
      <c r="H177" s="60">
        <f t="shared" si="11"/>
        <v>0</v>
      </c>
    </row>
    <row r="178" spans="1:8" s="22" customFormat="1" ht="15.75">
      <c r="A178" s="61" t="s">
        <v>20</v>
      </c>
      <c r="B178" s="62" t="s">
        <v>97</v>
      </c>
      <c r="C178" s="74" t="s">
        <v>91</v>
      </c>
      <c r="D178" s="74" t="s">
        <v>71</v>
      </c>
      <c r="E178" s="62" t="s">
        <v>18</v>
      </c>
      <c r="F178" s="62"/>
      <c r="G178" s="63">
        <f t="shared" si="11"/>
        <v>60000</v>
      </c>
      <c r="H178" s="63">
        <f t="shared" si="11"/>
        <v>0</v>
      </c>
    </row>
    <row r="179" spans="1:8" s="22" customFormat="1" ht="15.75">
      <c r="A179" s="61" t="s">
        <v>21</v>
      </c>
      <c r="B179" s="62" t="s">
        <v>97</v>
      </c>
      <c r="C179" s="74" t="s">
        <v>91</v>
      </c>
      <c r="D179" s="74" t="s">
        <v>71</v>
      </c>
      <c r="E179" s="62" t="s">
        <v>17</v>
      </c>
      <c r="F179" s="62"/>
      <c r="G179" s="63">
        <f t="shared" si="11"/>
        <v>60000</v>
      </c>
      <c r="H179" s="63">
        <f t="shared" si="11"/>
        <v>0</v>
      </c>
    </row>
    <row r="180" spans="1:8" s="22" customFormat="1" ht="15.75">
      <c r="A180" s="61" t="s">
        <v>19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/>
      <c r="G180" s="63">
        <f>G181+G182</f>
        <v>60000</v>
      </c>
      <c r="H180" s="63">
        <f>H181+H182</f>
        <v>0</v>
      </c>
    </row>
    <row r="181" spans="1:8" s="22" customFormat="1" ht="31.5">
      <c r="A181" s="61" t="s">
        <v>141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120</v>
      </c>
      <c r="G181" s="63">
        <f>20000+10000</f>
        <v>30000</v>
      </c>
      <c r="H181" s="63">
        <v>0</v>
      </c>
    </row>
    <row r="182" spans="1:8" s="22" customFormat="1" ht="31.5">
      <c r="A182" s="61" t="s">
        <v>177</v>
      </c>
      <c r="B182" s="62" t="s">
        <v>97</v>
      </c>
      <c r="C182" s="74" t="s">
        <v>91</v>
      </c>
      <c r="D182" s="74" t="s">
        <v>71</v>
      </c>
      <c r="E182" s="62" t="s">
        <v>16</v>
      </c>
      <c r="F182" s="62" t="s">
        <v>122</v>
      </c>
      <c r="G182" s="63">
        <f>141800-111800</f>
        <v>30000</v>
      </c>
      <c r="H182" s="63">
        <v>0</v>
      </c>
    </row>
    <row r="183" spans="1:8" s="22" customFormat="1" ht="15.75">
      <c r="A183" s="71" t="s">
        <v>74</v>
      </c>
      <c r="B183" s="58" t="s">
        <v>97</v>
      </c>
      <c r="C183" s="58" t="s">
        <v>75</v>
      </c>
      <c r="D183" s="58"/>
      <c r="E183" s="58"/>
      <c r="F183" s="58"/>
      <c r="G183" s="60">
        <f>G184</f>
        <v>4000000</v>
      </c>
      <c r="H183" s="60">
        <f>H184</f>
        <v>0</v>
      </c>
    </row>
    <row r="184" spans="1:8" s="22" customFormat="1" ht="15.75">
      <c r="A184" s="71" t="s">
        <v>76</v>
      </c>
      <c r="B184" s="58" t="s">
        <v>97</v>
      </c>
      <c r="C184" s="58" t="s">
        <v>75</v>
      </c>
      <c r="D184" s="58" t="s">
        <v>77</v>
      </c>
      <c r="E184" s="58"/>
      <c r="F184" s="58"/>
      <c r="G184" s="60">
        <f>G185</f>
        <v>4000000</v>
      </c>
      <c r="H184" s="60">
        <f>H185</f>
        <v>0</v>
      </c>
    </row>
    <row r="185" spans="1:8" s="22" customFormat="1" ht="15.75">
      <c r="A185" s="76" t="s">
        <v>25</v>
      </c>
      <c r="B185" s="62" t="s">
        <v>97</v>
      </c>
      <c r="C185" s="62" t="s">
        <v>75</v>
      </c>
      <c r="D185" s="62" t="s">
        <v>77</v>
      </c>
      <c r="E185" s="62" t="s">
        <v>24</v>
      </c>
      <c r="F185" s="62"/>
      <c r="G185" s="63">
        <f aca="true" t="shared" si="12" ref="G185:H187">G186</f>
        <v>4000000</v>
      </c>
      <c r="H185" s="63">
        <f t="shared" si="12"/>
        <v>0</v>
      </c>
    </row>
    <row r="186" spans="1:8" s="22" customFormat="1" ht="15.75">
      <c r="A186" s="76" t="s">
        <v>26</v>
      </c>
      <c r="B186" s="62" t="s">
        <v>97</v>
      </c>
      <c r="C186" s="62" t="s">
        <v>75</v>
      </c>
      <c r="D186" s="62" t="s">
        <v>77</v>
      </c>
      <c r="E186" s="62" t="s">
        <v>23</v>
      </c>
      <c r="F186" s="62"/>
      <c r="G186" s="63">
        <f t="shared" si="12"/>
        <v>4000000</v>
      </c>
      <c r="H186" s="63">
        <f t="shared" si="12"/>
        <v>0</v>
      </c>
    </row>
    <row r="187" spans="1:8" s="22" customFormat="1" ht="47.25">
      <c r="A187" s="76" t="s">
        <v>208</v>
      </c>
      <c r="B187" s="62" t="s">
        <v>97</v>
      </c>
      <c r="C187" s="62" t="s">
        <v>75</v>
      </c>
      <c r="D187" s="62" t="s">
        <v>77</v>
      </c>
      <c r="E187" s="62" t="s">
        <v>22</v>
      </c>
      <c r="F187" s="62"/>
      <c r="G187" s="63">
        <f t="shared" si="12"/>
        <v>4000000</v>
      </c>
      <c r="H187" s="63">
        <f t="shared" si="12"/>
        <v>0</v>
      </c>
    </row>
    <row r="188" spans="1:8" s="22" customFormat="1" ht="31.5">
      <c r="A188" s="61" t="s">
        <v>177</v>
      </c>
      <c r="B188" s="62" t="s">
        <v>97</v>
      </c>
      <c r="C188" s="62" t="s">
        <v>75</v>
      </c>
      <c r="D188" s="62" t="s">
        <v>77</v>
      </c>
      <c r="E188" s="62" t="s">
        <v>22</v>
      </c>
      <c r="F188" s="62" t="s">
        <v>122</v>
      </c>
      <c r="G188" s="63">
        <f>10049900-10049900+3000000+3000000-4000000+2000000</f>
        <v>4000000</v>
      </c>
      <c r="H188" s="63">
        <v>0</v>
      </c>
    </row>
    <row r="189" spans="1:8" s="21" customFormat="1" ht="15.75">
      <c r="A189" s="57" t="s">
        <v>111</v>
      </c>
      <c r="B189" s="58" t="s">
        <v>97</v>
      </c>
      <c r="C189" s="73" t="s">
        <v>68</v>
      </c>
      <c r="D189" s="58"/>
      <c r="E189" s="58"/>
      <c r="F189" s="58"/>
      <c r="G189" s="60">
        <f aca="true" t="shared" si="13" ref="G189:H193">G190</f>
        <v>200000</v>
      </c>
      <c r="H189" s="60">
        <f t="shared" si="13"/>
        <v>0</v>
      </c>
    </row>
    <row r="190" spans="1:8" s="22" customFormat="1" ht="15.75">
      <c r="A190" s="57" t="s">
        <v>31</v>
      </c>
      <c r="B190" s="58" t="s">
        <v>97</v>
      </c>
      <c r="C190" s="58" t="s">
        <v>68</v>
      </c>
      <c r="D190" s="58" t="s">
        <v>65</v>
      </c>
      <c r="E190" s="58"/>
      <c r="F190" s="58"/>
      <c r="G190" s="60">
        <f t="shared" si="13"/>
        <v>200000</v>
      </c>
      <c r="H190" s="60">
        <f t="shared" si="13"/>
        <v>0</v>
      </c>
    </row>
    <row r="191" spans="1:8" s="21" customFormat="1" ht="31.5">
      <c r="A191" s="76" t="s">
        <v>35</v>
      </c>
      <c r="B191" s="62" t="s">
        <v>97</v>
      </c>
      <c r="C191" s="62" t="s">
        <v>68</v>
      </c>
      <c r="D191" s="62" t="s">
        <v>65</v>
      </c>
      <c r="E191" s="62" t="s">
        <v>33</v>
      </c>
      <c r="F191" s="62"/>
      <c r="G191" s="63">
        <f t="shared" si="13"/>
        <v>200000</v>
      </c>
      <c r="H191" s="63">
        <f t="shared" si="13"/>
        <v>0</v>
      </c>
    </row>
    <row r="192" spans="1:8" s="21" customFormat="1" ht="31.5">
      <c r="A192" s="76" t="s">
        <v>36</v>
      </c>
      <c r="B192" s="62" t="s">
        <v>97</v>
      </c>
      <c r="C192" s="62" t="s">
        <v>68</v>
      </c>
      <c r="D192" s="62" t="s">
        <v>65</v>
      </c>
      <c r="E192" s="62" t="s">
        <v>34</v>
      </c>
      <c r="F192" s="62"/>
      <c r="G192" s="63">
        <f t="shared" si="13"/>
        <v>200000</v>
      </c>
      <c r="H192" s="63">
        <f t="shared" si="13"/>
        <v>0</v>
      </c>
    </row>
    <row r="193" spans="1:8" s="21" customFormat="1" ht="31.5">
      <c r="A193" s="76" t="s">
        <v>37</v>
      </c>
      <c r="B193" s="62" t="s">
        <v>97</v>
      </c>
      <c r="C193" s="62" t="s">
        <v>68</v>
      </c>
      <c r="D193" s="62" t="s">
        <v>65</v>
      </c>
      <c r="E193" s="62" t="s">
        <v>32</v>
      </c>
      <c r="F193" s="62"/>
      <c r="G193" s="63">
        <f t="shared" si="13"/>
        <v>200000</v>
      </c>
      <c r="H193" s="63">
        <f t="shared" si="13"/>
        <v>0</v>
      </c>
    </row>
    <row r="194" spans="1:8" s="21" customFormat="1" ht="31.5">
      <c r="A194" s="61" t="s">
        <v>177</v>
      </c>
      <c r="B194" s="62" t="s">
        <v>97</v>
      </c>
      <c r="C194" s="62" t="s">
        <v>68</v>
      </c>
      <c r="D194" s="62" t="s">
        <v>65</v>
      </c>
      <c r="E194" s="62" t="s">
        <v>32</v>
      </c>
      <c r="F194" s="77">
        <v>600</v>
      </c>
      <c r="G194" s="63">
        <v>200000</v>
      </c>
      <c r="H194" s="63">
        <v>0</v>
      </c>
    </row>
    <row r="195" spans="1:8" s="21" customFormat="1" ht="15.75">
      <c r="A195" s="70" t="s">
        <v>129</v>
      </c>
      <c r="B195" s="58" t="s">
        <v>97</v>
      </c>
      <c r="C195" s="58" t="s">
        <v>77</v>
      </c>
      <c r="D195" s="78"/>
      <c r="E195" s="73"/>
      <c r="F195" s="73"/>
      <c r="G195" s="60">
        <f aca="true" t="shared" si="14" ref="G195:H199">G196</f>
        <v>90000</v>
      </c>
      <c r="H195" s="60">
        <f t="shared" si="14"/>
        <v>0</v>
      </c>
    </row>
    <row r="196" spans="1:8" s="21" customFormat="1" ht="15.75">
      <c r="A196" s="70" t="s">
        <v>130</v>
      </c>
      <c r="B196" s="58" t="s">
        <v>97</v>
      </c>
      <c r="C196" s="58" t="s">
        <v>77</v>
      </c>
      <c r="D196" s="58" t="s">
        <v>77</v>
      </c>
      <c r="E196" s="73"/>
      <c r="F196" s="73"/>
      <c r="G196" s="60">
        <f t="shared" si="14"/>
        <v>90000</v>
      </c>
      <c r="H196" s="60">
        <f t="shared" si="14"/>
        <v>0</v>
      </c>
    </row>
    <row r="197" spans="1:8" s="21" customFormat="1" ht="15.75">
      <c r="A197" s="79" t="s">
        <v>153</v>
      </c>
      <c r="B197" s="62" t="s">
        <v>97</v>
      </c>
      <c r="C197" s="62" t="s">
        <v>77</v>
      </c>
      <c r="D197" s="62" t="s">
        <v>77</v>
      </c>
      <c r="E197" s="77" t="s">
        <v>151</v>
      </c>
      <c r="F197" s="77"/>
      <c r="G197" s="63">
        <f t="shared" si="14"/>
        <v>90000</v>
      </c>
      <c r="H197" s="63">
        <f t="shared" si="14"/>
        <v>0</v>
      </c>
    </row>
    <row r="198" spans="1:8" s="21" customFormat="1" ht="31.5">
      <c r="A198" s="80" t="s">
        <v>154</v>
      </c>
      <c r="B198" s="62" t="s">
        <v>97</v>
      </c>
      <c r="C198" s="62" t="s">
        <v>77</v>
      </c>
      <c r="D198" s="62" t="s">
        <v>77</v>
      </c>
      <c r="E198" s="77" t="s">
        <v>152</v>
      </c>
      <c r="F198" s="77"/>
      <c r="G198" s="63">
        <f t="shared" si="14"/>
        <v>90000</v>
      </c>
      <c r="H198" s="63">
        <f t="shared" si="14"/>
        <v>0</v>
      </c>
    </row>
    <row r="199" spans="1:8" s="21" customFormat="1" ht="31.5">
      <c r="A199" s="76" t="s">
        <v>155</v>
      </c>
      <c r="B199" s="62" t="s">
        <v>97</v>
      </c>
      <c r="C199" s="62" t="s">
        <v>77</v>
      </c>
      <c r="D199" s="62" t="s">
        <v>77</v>
      </c>
      <c r="E199" s="77" t="s">
        <v>150</v>
      </c>
      <c r="F199" s="77"/>
      <c r="G199" s="63">
        <f t="shared" si="14"/>
        <v>90000</v>
      </c>
      <c r="H199" s="63">
        <f t="shared" si="14"/>
        <v>0</v>
      </c>
    </row>
    <row r="200" spans="1:8" s="21" customFormat="1" ht="31.5">
      <c r="A200" s="76" t="s">
        <v>141</v>
      </c>
      <c r="B200" s="62" t="s">
        <v>97</v>
      </c>
      <c r="C200" s="62" t="s">
        <v>77</v>
      </c>
      <c r="D200" s="62" t="s">
        <v>77</v>
      </c>
      <c r="E200" s="77" t="s">
        <v>150</v>
      </c>
      <c r="F200" s="77">
        <v>200</v>
      </c>
      <c r="G200" s="63">
        <f>26000+64000</f>
        <v>90000</v>
      </c>
      <c r="H200" s="63">
        <v>0</v>
      </c>
    </row>
    <row r="201" spans="1:8" s="21" customFormat="1" ht="15.75">
      <c r="A201" s="57" t="s">
        <v>78</v>
      </c>
      <c r="B201" s="58" t="s">
        <v>97</v>
      </c>
      <c r="C201" s="73" t="s">
        <v>79</v>
      </c>
      <c r="D201" s="58"/>
      <c r="E201" s="73"/>
      <c r="F201" s="73"/>
      <c r="G201" s="60">
        <f>G202+G207+G212+G218</f>
        <v>1515600</v>
      </c>
      <c r="H201" s="60">
        <f>H202+H207+H212+H218</f>
        <v>1367800</v>
      </c>
    </row>
    <row r="202" spans="1:8" s="21" customFormat="1" ht="15.75">
      <c r="A202" s="57" t="s">
        <v>102</v>
      </c>
      <c r="B202" s="58" t="s">
        <v>97</v>
      </c>
      <c r="C202" s="73" t="s">
        <v>79</v>
      </c>
      <c r="D202" s="73" t="s">
        <v>62</v>
      </c>
      <c r="E202" s="73"/>
      <c r="F202" s="73"/>
      <c r="G202" s="60">
        <f>G203</f>
        <v>147800</v>
      </c>
      <c r="H202" s="60">
        <f>H203</f>
        <v>0</v>
      </c>
    </row>
    <row r="203" spans="1:8" s="22" customFormat="1" ht="15.75">
      <c r="A203" s="76" t="s">
        <v>153</v>
      </c>
      <c r="B203" s="62" t="s">
        <v>97</v>
      </c>
      <c r="C203" s="77" t="s">
        <v>79</v>
      </c>
      <c r="D203" s="77" t="s">
        <v>62</v>
      </c>
      <c r="E203" s="77" t="s">
        <v>151</v>
      </c>
      <c r="F203" s="77"/>
      <c r="G203" s="63">
        <f>G204</f>
        <v>147800</v>
      </c>
      <c r="H203" s="63">
        <f>H204</f>
        <v>0</v>
      </c>
    </row>
    <row r="204" spans="1:8" s="22" customFormat="1" ht="31.5">
      <c r="A204" s="80" t="s">
        <v>154</v>
      </c>
      <c r="B204" s="62" t="s">
        <v>97</v>
      </c>
      <c r="C204" s="77" t="s">
        <v>79</v>
      </c>
      <c r="D204" s="77" t="s">
        <v>62</v>
      </c>
      <c r="E204" s="77" t="s">
        <v>152</v>
      </c>
      <c r="F204" s="77"/>
      <c r="G204" s="63">
        <f>+G205</f>
        <v>147800</v>
      </c>
      <c r="H204" s="63">
        <f>+H205</f>
        <v>0</v>
      </c>
    </row>
    <row r="205" spans="1:8" s="21" customFormat="1" ht="15.75">
      <c r="A205" s="76" t="s">
        <v>110</v>
      </c>
      <c r="B205" s="62" t="s">
        <v>97</v>
      </c>
      <c r="C205" s="77" t="s">
        <v>79</v>
      </c>
      <c r="D205" s="77" t="s">
        <v>62</v>
      </c>
      <c r="E205" s="77" t="s">
        <v>38</v>
      </c>
      <c r="F205" s="77"/>
      <c r="G205" s="63">
        <f>+G206</f>
        <v>147800</v>
      </c>
      <c r="H205" s="63">
        <f>+H206</f>
        <v>0</v>
      </c>
    </row>
    <row r="206" spans="1:8" s="21" customFormat="1" ht="15.75">
      <c r="A206" s="76" t="s">
        <v>124</v>
      </c>
      <c r="B206" s="62" t="s">
        <v>97</v>
      </c>
      <c r="C206" s="77" t="s">
        <v>79</v>
      </c>
      <c r="D206" s="77" t="s">
        <v>62</v>
      </c>
      <c r="E206" s="77" t="s">
        <v>38</v>
      </c>
      <c r="F206" s="77">
        <v>300</v>
      </c>
      <c r="G206" s="63">
        <f>170600-22800</f>
        <v>147800</v>
      </c>
      <c r="H206" s="63">
        <v>0</v>
      </c>
    </row>
    <row r="207" spans="1:8" s="21" customFormat="1" ht="15.75">
      <c r="A207" s="71" t="s">
        <v>80</v>
      </c>
      <c r="B207" s="58" t="s">
        <v>97</v>
      </c>
      <c r="C207" s="73" t="s">
        <v>79</v>
      </c>
      <c r="D207" s="73" t="s">
        <v>63</v>
      </c>
      <c r="E207" s="73"/>
      <c r="F207" s="73"/>
      <c r="G207" s="60">
        <f>+G208</f>
        <v>275700</v>
      </c>
      <c r="H207" s="60">
        <f>+H208</f>
        <v>275700</v>
      </c>
    </row>
    <row r="208" spans="1:8" s="21" customFormat="1" ht="15.75">
      <c r="A208" s="76" t="s">
        <v>153</v>
      </c>
      <c r="B208" s="62" t="s">
        <v>97</v>
      </c>
      <c r="C208" s="77" t="s">
        <v>79</v>
      </c>
      <c r="D208" s="77" t="s">
        <v>63</v>
      </c>
      <c r="E208" s="77" t="s">
        <v>151</v>
      </c>
      <c r="F208" s="77"/>
      <c r="G208" s="63">
        <f>+G209</f>
        <v>275700</v>
      </c>
      <c r="H208" s="63">
        <f>+H209</f>
        <v>275700</v>
      </c>
    </row>
    <row r="209" spans="1:8" s="21" customFormat="1" ht="31.5">
      <c r="A209" s="80" t="s">
        <v>154</v>
      </c>
      <c r="B209" s="62" t="s">
        <v>97</v>
      </c>
      <c r="C209" s="77" t="s">
        <v>79</v>
      </c>
      <c r="D209" s="77" t="s">
        <v>63</v>
      </c>
      <c r="E209" s="77" t="s">
        <v>152</v>
      </c>
      <c r="F209" s="58"/>
      <c r="G209" s="63">
        <f>G210</f>
        <v>275700</v>
      </c>
      <c r="H209" s="63">
        <f>H210</f>
        <v>275700</v>
      </c>
    </row>
    <row r="210" spans="1:8" s="21" customFormat="1" ht="63">
      <c r="A210" s="61" t="s">
        <v>40</v>
      </c>
      <c r="B210" s="62" t="s">
        <v>97</v>
      </c>
      <c r="C210" s="77" t="s">
        <v>79</v>
      </c>
      <c r="D210" s="77" t="s">
        <v>63</v>
      </c>
      <c r="E210" s="62" t="s">
        <v>39</v>
      </c>
      <c r="F210" s="62"/>
      <c r="G210" s="63">
        <f>G211</f>
        <v>275700</v>
      </c>
      <c r="H210" s="63">
        <f>H211</f>
        <v>275700</v>
      </c>
    </row>
    <row r="211" spans="1:8" s="22" customFormat="1" ht="15.75">
      <c r="A211" s="76" t="s">
        <v>124</v>
      </c>
      <c r="B211" s="62" t="s">
        <v>97</v>
      </c>
      <c r="C211" s="77" t="s">
        <v>79</v>
      </c>
      <c r="D211" s="77" t="s">
        <v>63</v>
      </c>
      <c r="E211" s="62" t="s">
        <v>39</v>
      </c>
      <c r="F211" s="62" t="s">
        <v>123</v>
      </c>
      <c r="G211" s="63">
        <v>275700</v>
      </c>
      <c r="H211" s="63">
        <v>275700</v>
      </c>
    </row>
    <row r="212" spans="1:8" s="22" customFormat="1" ht="15.75">
      <c r="A212" s="70" t="s">
        <v>96</v>
      </c>
      <c r="B212" s="58" t="s">
        <v>97</v>
      </c>
      <c r="C212" s="73" t="s">
        <v>79</v>
      </c>
      <c r="D212" s="73" t="s">
        <v>65</v>
      </c>
      <c r="E212" s="58"/>
      <c r="F212" s="58"/>
      <c r="G212" s="60">
        <f aca="true" t="shared" si="15" ref="G212:H214">G213</f>
        <v>881000</v>
      </c>
      <c r="H212" s="60">
        <f t="shared" si="15"/>
        <v>881000</v>
      </c>
    </row>
    <row r="213" spans="1:8" s="21" customFormat="1" ht="31.5">
      <c r="A213" s="61" t="s">
        <v>132</v>
      </c>
      <c r="B213" s="62" t="s">
        <v>97</v>
      </c>
      <c r="C213" s="77" t="s">
        <v>79</v>
      </c>
      <c r="D213" s="77" t="s">
        <v>65</v>
      </c>
      <c r="E213" s="62" t="s">
        <v>131</v>
      </c>
      <c r="F213" s="62"/>
      <c r="G213" s="63">
        <f t="shared" si="15"/>
        <v>881000</v>
      </c>
      <c r="H213" s="63">
        <f t="shared" si="15"/>
        <v>881000</v>
      </c>
    </row>
    <row r="214" spans="1:8" s="21" customFormat="1" ht="31.5">
      <c r="A214" s="61" t="s">
        <v>295</v>
      </c>
      <c r="B214" s="62" t="s">
        <v>97</v>
      </c>
      <c r="C214" s="77" t="s">
        <v>79</v>
      </c>
      <c r="D214" s="77" t="s">
        <v>65</v>
      </c>
      <c r="E214" s="77" t="s">
        <v>133</v>
      </c>
      <c r="F214" s="77"/>
      <c r="G214" s="63">
        <f t="shared" si="15"/>
        <v>881000</v>
      </c>
      <c r="H214" s="63">
        <f t="shared" si="15"/>
        <v>881000</v>
      </c>
    </row>
    <row r="215" spans="1:8" s="21" customFormat="1" ht="31.5">
      <c r="A215" s="61" t="s">
        <v>42</v>
      </c>
      <c r="B215" s="62" t="s">
        <v>97</v>
      </c>
      <c r="C215" s="77" t="s">
        <v>79</v>
      </c>
      <c r="D215" s="77" t="s">
        <v>65</v>
      </c>
      <c r="E215" s="77" t="s">
        <v>41</v>
      </c>
      <c r="F215" s="77"/>
      <c r="G215" s="63">
        <f>G216+G217</f>
        <v>881000</v>
      </c>
      <c r="H215" s="63">
        <f>H216+H217</f>
        <v>881000</v>
      </c>
    </row>
    <row r="216" spans="1:8" s="21" customFormat="1" ht="63">
      <c r="A216" s="79" t="s">
        <v>139</v>
      </c>
      <c r="B216" s="62" t="s">
        <v>97</v>
      </c>
      <c r="C216" s="77" t="s">
        <v>79</v>
      </c>
      <c r="D216" s="77" t="s">
        <v>65</v>
      </c>
      <c r="E216" s="77" t="s">
        <v>41</v>
      </c>
      <c r="F216" s="77">
        <v>100</v>
      </c>
      <c r="G216" s="63">
        <v>809400</v>
      </c>
      <c r="H216" s="63">
        <v>809400</v>
      </c>
    </row>
    <row r="217" spans="1:8" s="22" customFormat="1" ht="31.5">
      <c r="A217" s="76" t="s">
        <v>141</v>
      </c>
      <c r="B217" s="62" t="s">
        <v>97</v>
      </c>
      <c r="C217" s="77" t="s">
        <v>79</v>
      </c>
      <c r="D217" s="77" t="s">
        <v>65</v>
      </c>
      <c r="E217" s="77" t="s">
        <v>41</v>
      </c>
      <c r="F217" s="77">
        <v>200</v>
      </c>
      <c r="G217" s="63">
        <v>71600</v>
      </c>
      <c r="H217" s="63">
        <v>71600</v>
      </c>
    </row>
    <row r="218" spans="1:8" s="22" customFormat="1" ht="15.75">
      <c r="A218" s="70" t="s">
        <v>92</v>
      </c>
      <c r="B218" s="58" t="s">
        <v>97</v>
      </c>
      <c r="C218" s="73" t="s">
        <v>79</v>
      </c>
      <c r="D218" s="59" t="s">
        <v>91</v>
      </c>
      <c r="E218" s="73"/>
      <c r="F218" s="73"/>
      <c r="G218" s="60">
        <f aca="true" t="shared" si="16" ref="G218:H221">G219</f>
        <v>211100</v>
      </c>
      <c r="H218" s="60">
        <f t="shared" si="16"/>
        <v>211100</v>
      </c>
    </row>
    <row r="219" spans="1:8" s="21" customFormat="1" ht="31.5">
      <c r="A219" s="79" t="s">
        <v>203</v>
      </c>
      <c r="B219" s="62" t="s">
        <v>97</v>
      </c>
      <c r="C219" s="77" t="s">
        <v>79</v>
      </c>
      <c r="D219" s="74" t="s">
        <v>91</v>
      </c>
      <c r="E219" s="77" t="s">
        <v>201</v>
      </c>
      <c r="F219" s="77"/>
      <c r="G219" s="63">
        <f t="shared" si="16"/>
        <v>211100</v>
      </c>
      <c r="H219" s="63">
        <f t="shared" si="16"/>
        <v>211100</v>
      </c>
    </row>
    <row r="220" spans="1:8" s="21" customFormat="1" ht="47.25">
      <c r="A220" s="79" t="s">
        <v>296</v>
      </c>
      <c r="B220" s="62" t="s">
        <v>97</v>
      </c>
      <c r="C220" s="77" t="s">
        <v>79</v>
      </c>
      <c r="D220" s="74" t="s">
        <v>91</v>
      </c>
      <c r="E220" s="77" t="s">
        <v>5</v>
      </c>
      <c r="F220" s="77"/>
      <c r="G220" s="63">
        <f t="shared" si="16"/>
        <v>211100</v>
      </c>
      <c r="H220" s="63">
        <f t="shared" si="16"/>
        <v>211100</v>
      </c>
    </row>
    <row r="221" spans="1:8" s="21" customFormat="1" ht="31.5">
      <c r="A221" s="61" t="s">
        <v>340</v>
      </c>
      <c r="B221" s="62" t="s">
        <v>97</v>
      </c>
      <c r="C221" s="77" t="s">
        <v>79</v>
      </c>
      <c r="D221" s="74" t="s">
        <v>91</v>
      </c>
      <c r="E221" s="77" t="s">
        <v>7</v>
      </c>
      <c r="F221" s="77"/>
      <c r="G221" s="63">
        <f t="shared" si="16"/>
        <v>211100</v>
      </c>
      <c r="H221" s="63">
        <f t="shared" si="16"/>
        <v>211100</v>
      </c>
    </row>
    <row r="222" spans="1:8" s="21" customFormat="1" ht="15.75">
      <c r="A222" s="76" t="s">
        <v>124</v>
      </c>
      <c r="B222" s="62" t="s">
        <v>97</v>
      </c>
      <c r="C222" s="77" t="s">
        <v>79</v>
      </c>
      <c r="D222" s="74" t="s">
        <v>91</v>
      </c>
      <c r="E222" s="77" t="s">
        <v>7</v>
      </c>
      <c r="F222" s="77">
        <v>300</v>
      </c>
      <c r="G222" s="63">
        <v>211100</v>
      </c>
      <c r="H222" s="63">
        <v>211100</v>
      </c>
    </row>
    <row r="223" spans="1:8" s="21" customFormat="1" ht="31.5">
      <c r="A223" s="81" t="s">
        <v>114</v>
      </c>
      <c r="B223" s="82" t="s">
        <v>98</v>
      </c>
      <c r="C223" s="83"/>
      <c r="D223" s="83"/>
      <c r="E223" s="83"/>
      <c r="F223" s="83"/>
      <c r="G223" s="84">
        <f>G224+G252</f>
        <v>16611052</v>
      </c>
      <c r="H223" s="84"/>
    </row>
    <row r="224" spans="1:8" s="21" customFormat="1" ht="15.75">
      <c r="A224" s="81" t="s">
        <v>61</v>
      </c>
      <c r="B224" s="82" t="s">
        <v>98</v>
      </c>
      <c r="C224" s="83" t="s">
        <v>62</v>
      </c>
      <c r="D224" s="83"/>
      <c r="E224" s="83"/>
      <c r="F224" s="83"/>
      <c r="G224" s="84">
        <f>G225+G234</f>
        <v>16605052</v>
      </c>
      <c r="H224" s="84">
        <f>H225+H234</f>
        <v>0</v>
      </c>
    </row>
    <row r="225" spans="1:8" s="22" customFormat="1" ht="47.25">
      <c r="A225" s="71" t="s">
        <v>85</v>
      </c>
      <c r="B225" s="35" t="s">
        <v>98</v>
      </c>
      <c r="C225" s="58" t="s">
        <v>62</v>
      </c>
      <c r="D225" s="58" t="s">
        <v>65</v>
      </c>
      <c r="E225" s="58"/>
      <c r="F225" s="85"/>
      <c r="G225" s="48">
        <f>G226</f>
        <v>7371052</v>
      </c>
      <c r="H225" s="48">
        <f>H226</f>
        <v>0</v>
      </c>
    </row>
    <row r="226" spans="1:8" s="21" customFormat="1" ht="47.25">
      <c r="A226" s="76" t="s">
        <v>47</v>
      </c>
      <c r="B226" s="31" t="s">
        <v>98</v>
      </c>
      <c r="C226" s="62" t="s">
        <v>62</v>
      </c>
      <c r="D226" s="62" t="s">
        <v>65</v>
      </c>
      <c r="E226" s="62" t="s">
        <v>44</v>
      </c>
      <c r="F226" s="36"/>
      <c r="G226" s="46">
        <f>G227</f>
        <v>7371052</v>
      </c>
      <c r="H226" s="46">
        <f>H227</f>
        <v>0</v>
      </c>
    </row>
    <row r="227" spans="1:8" s="21" customFormat="1" ht="31.5">
      <c r="A227" s="13" t="s">
        <v>297</v>
      </c>
      <c r="B227" s="31" t="s">
        <v>98</v>
      </c>
      <c r="C227" s="62" t="s">
        <v>62</v>
      </c>
      <c r="D227" s="62" t="s">
        <v>65</v>
      </c>
      <c r="E227" s="62" t="s">
        <v>45</v>
      </c>
      <c r="F227" s="36"/>
      <c r="G227" s="46">
        <f>G228+G230+G232</f>
        <v>7371052</v>
      </c>
      <c r="H227" s="46">
        <f>H228+H230+H232</f>
        <v>0</v>
      </c>
    </row>
    <row r="228" spans="1:8" s="21" customFormat="1" ht="31.5">
      <c r="A228" s="61" t="s">
        <v>138</v>
      </c>
      <c r="B228" s="31" t="s">
        <v>98</v>
      </c>
      <c r="C228" s="62" t="s">
        <v>62</v>
      </c>
      <c r="D228" s="62" t="s">
        <v>65</v>
      </c>
      <c r="E228" s="36" t="s">
        <v>43</v>
      </c>
      <c r="F228" s="36"/>
      <c r="G228" s="46">
        <f>G229</f>
        <v>6039400</v>
      </c>
      <c r="H228" s="46">
        <f>H229</f>
        <v>0</v>
      </c>
    </row>
    <row r="229" spans="1:8" s="21" customFormat="1" ht="63">
      <c r="A229" s="61" t="s">
        <v>139</v>
      </c>
      <c r="B229" s="31" t="s">
        <v>98</v>
      </c>
      <c r="C229" s="62" t="s">
        <v>62</v>
      </c>
      <c r="D229" s="62" t="s">
        <v>65</v>
      </c>
      <c r="E229" s="36" t="s">
        <v>43</v>
      </c>
      <c r="F229" s="62" t="s">
        <v>119</v>
      </c>
      <c r="G229" s="86">
        <f>6232400-193000</f>
        <v>6039400</v>
      </c>
      <c r="H229" s="86">
        <v>0</v>
      </c>
    </row>
    <row r="230" spans="1:8" s="21" customFormat="1" ht="31.5">
      <c r="A230" s="61" t="s">
        <v>140</v>
      </c>
      <c r="B230" s="31" t="s">
        <v>98</v>
      </c>
      <c r="C230" s="62" t="s">
        <v>62</v>
      </c>
      <c r="D230" s="62" t="s">
        <v>65</v>
      </c>
      <c r="E230" s="36" t="s">
        <v>46</v>
      </c>
      <c r="F230" s="36"/>
      <c r="G230" s="86">
        <f>G231</f>
        <v>1138652</v>
      </c>
      <c r="H230" s="86">
        <f>H231</f>
        <v>0</v>
      </c>
    </row>
    <row r="231" spans="1:8" s="21" customFormat="1" ht="31.5">
      <c r="A231" s="61" t="s">
        <v>141</v>
      </c>
      <c r="B231" s="31" t="s">
        <v>98</v>
      </c>
      <c r="C231" s="62" t="s">
        <v>62</v>
      </c>
      <c r="D231" s="62" t="s">
        <v>65</v>
      </c>
      <c r="E231" s="36" t="s">
        <v>46</v>
      </c>
      <c r="F231" s="62" t="s">
        <v>120</v>
      </c>
      <c r="G231" s="86">
        <f>118500+705352-15000+329800</f>
        <v>1138652</v>
      </c>
      <c r="H231" s="86">
        <v>0</v>
      </c>
    </row>
    <row r="232" spans="1:8" s="21" customFormat="1" ht="47.25">
      <c r="A232" s="61" t="s">
        <v>334</v>
      </c>
      <c r="B232" s="31" t="s">
        <v>98</v>
      </c>
      <c r="C232" s="62" t="s">
        <v>62</v>
      </c>
      <c r="D232" s="62" t="s">
        <v>65</v>
      </c>
      <c r="E232" s="36" t="s">
        <v>335</v>
      </c>
      <c r="F232" s="62"/>
      <c r="G232" s="86">
        <f>G233</f>
        <v>193000</v>
      </c>
      <c r="H232" s="86">
        <f>H233</f>
        <v>0</v>
      </c>
    </row>
    <row r="233" spans="1:8" s="21" customFormat="1" ht="63">
      <c r="A233" s="61" t="s">
        <v>139</v>
      </c>
      <c r="B233" s="31" t="s">
        <v>98</v>
      </c>
      <c r="C233" s="62" t="s">
        <v>62</v>
      </c>
      <c r="D233" s="62" t="s">
        <v>65</v>
      </c>
      <c r="E233" s="36" t="s">
        <v>335</v>
      </c>
      <c r="F233" s="62" t="s">
        <v>119</v>
      </c>
      <c r="G233" s="86">
        <v>193000</v>
      </c>
      <c r="H233" s="86">
        <v>0</v>
      </c>
    </row>
    <row r="234" spans="1:8" s="21" customFormat="1" ht="15.75">
      <c r="A234" s="87" t="s">
        <v>66</v>
      </c>
      <c r="B234" s="35" t="s">
        <v>98</v>
      </c>
      <c r="C234" s="58" t="s">
        <v>62</v>
      </c>
      <c r="D234" s="37" t="s">
        <v>108</v>
      </c>
      <c r="E234" s="83"/>
      <c r="F234" s="88"/>
      <c r="G234" s="84">
        <f>G239+G243+G247+G235</f>
        <v>9234000</v>
      </c>
      <c r="H234" s="84">
        <f>H239+H243+H247+H235</f>
        <v>0</v>
      </c>
    </row>
    <row r="235" spans="1:8" s="21" customFormat="1" ht="31.5">
      <c r="A235" s="13" t="s">
        <v>143</v>
      </c>
      <c r="B235" s="31" t="s">
        <v>98</v>
      </c>
      <c r="C235" s="62" t="s">
        <v>62</v>
      </c>
      <c r="D235" s="32" t="s">
        <v>108</v>
      </c>
      <c r="E235" s="89" t="s">
        <v>144</v>
      </c>
      <c r="F235" s="90"/>
      <c r="G235" s="86">
        <f aca="true" t="shared" si="17" ref="G235:H237">G236</f>
        <v>7451900</v>
      </c>
      <c r="H235" s="86">
        <f t="shared" si="17"/>
        <v>0</v>
      </c>
    </row>
    <row r="236" spans="1:8" s="21" customFormat="1" ht="47.25">
      <c r="A236" s="79" t="s">
        <v>147</v>
      </c>
      <c r="B236" s="31" t="s">
        <v>98</v>
      </c>
      <c r="C236" s="62" t="s">
        <v>62</v>
      </c>
      <c r="D236" s="32" t="s">
        <v>108</v>
      </c>
      <c r="E236" s="89" t="s">
        <v>145</v>
      </c>
      <c r="F236" s="90"/>
      <c r="G236" s="86">
        <f t="shared" si="17"/>
        <v>7451900</v>
      </c>
      <c r="H236" s="86">
        <f t="shared" si="17"/>
        <v>0</v>
      </c>
    </row>
    <row r="237" spans="1:8" s="21" customFormat="1" ht="15.75">
      <c r="A237" s="69" t="s">
        <v>161</v>
      </c>
      <c r="B237" s="31" t="s">
        <v>98</v>
      </c>
      <c r="C237" s="62" t="s">
        <v>62</v>
      </c>
      <c r="D237" s="32" t="s">
        <v>108</v>
      </c>
      <c r="E237" s="89" t="s">
        <v>172</v>
      </c>
      <c r="F237" s="90"/>
      <c r="G237" s="86">
        <f t="shared" si="17"/>
        <v>7451900</v>
      </c>
      <c r="H237" s="86">
        <f t="shared" si="17"/>
        <v>0</v>
      </c>
    </row>
    <row r="238" spans="1:8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172</v>
      </c>
      <c r="F238" s="90" t="s">
        <v>120</v>
      </c>
      <c r="G238" s="86">
        <f>9824900-273000-2100000</f>
        <v>7451900</v>
      </c>
      <c r="H238" s="86">
        <v>0</v>
      </c>
    </row>
    <row r="239" spans="1:8" s="21" customFormat="1" ht="15.75">
      <c r="A239" s="79" t="s">
        <v>165</v>
      </c>
      <c r="B239" s="31" t="s">
        <v>98</v>
      </c>
      <c r="C239" s="62" t="s">
        <v>62</v>
      </c>
      <c r="D239" s="32" t="s">
        <v>108</v>
      </c>
      <c r="E239" s="89" t="s">
        <v>163</v>
      </c>
      <c r="F239" s="89"/>
      <c r="G239" s="46">
        <f aca="true" t="shared" si="18" ref="G239:H241">G240</f>
        <v>353500</v>
      </c>
      <c r="H239" s="46">
        <f t="shared" si="18"/>
        <v>0</v>
      </c>
    </row>
    <row r="240" spans="1:8" s="21" customFormat="1" ht="31.5">
      <c r="A240" s="61" t="s">
        <v>166</v>
      </c>
      <c r="B240" s="31" t="s">
        <v>98</v>
      </c>
      <c r="C240" s="62" t="s">
        <v>62</v>
      </c>
      <c r="D240" s="32" t="s">
        <v>108</v>
      </c>
      <c r="E240" s="89" t="s">
        <v>164</v>
      </c>
      <c r="F240" s="89"/>
      <c r="G240" s="46">
        <f t="shared" si="18"/>
        <v>353500</v>
      </c>
      <c r="H240" s="46">
        <f t="shared" si="18"/>
        <v>0</v>
      </c>
    </row>
    <row r="241" spans="1:8" s="21" customFormat="1" ht="31.5">
      <c r="A241" s="91" t="s">
        <v>167</v>
      </c>
      <c r="B241" s="31" t="s">
        <v>98</v>
      </c>
      <c r="C241" s="62" t="s">
        <v>62</v>
      </c>
      <c r="D241" s="32" t="s">
        <v>108</v>
      </c>
      <c r="E241" s="89" t="s">
        <v>162</v>
      </c>
      <c r="F241" s="89"/>
      <c r="G241" s="46">
        <f t="shared" si="18"/>
        <v>353500</v>
      </c>
      <c r="H241" s="46">
        <f t="shared" si="18"/>
        <v>0</v>
      </c>
    </row>
    <row r="242" spans="1:8" s="22" customFormat="1" ht="31.5">
      <c r="A242" s="61" t="s">
        <v>141</v>
      </c>
      <c r="B242" s="31" t="s">
        <v>98</v>
      </c>
      <c r="C242" s="62" t="s">
        <v>62</v>
      </c>
      <c r="D242" s="32" t="s">
        <v>108</v>
      </c>
      <c r="E242" s="89" t="s">
        <v>162</v>
      </c>
      <c r="F242" s="89">
        <v>200</v>
      </c>
      <c r="G242" s="46">
        <f>70000+85000+198500</f>
        <v>353500</v>
      </c>
      <c r="H242" s="46">
        <v>0</v>
      </c>
    </row>
    <row r="243" spans="1:8" s="22" customFormat="1" ht="47.25">
      <c r="A243" s="91" t="s">
        <v>47</v>
      </c>
      <c r="B243" s="31" t="s">
        <v>98</v>
      </c>
      <c r="C243" s="62" t="s">
        <v>62</v>
      </c>
      <c r="D243" s="32" t="s">
        <v>108</v>
      </c>
      <c r="E243" s="89" t="s">
        <v>44</v>
      </c>
      <c r="F243" s="89"/>
      <c r="G243" s="46">
        <f aca="true" t="shared" si="19" ref="G243:H245">G244</f>
        <v>1285100</v>
      </c>
      <c r="H243" s="46">
        <f t="shared" si="19"/>
        <v>0</v>
      </c>
    </row>
    <row r="244" spans="1:8" s="21" customFormat="1" ht="31.5">
      <c r="A244" s="91" t="s">
        <v>50</v>
      </c>
      <c r="B244" s="31" t="s">
        <v>98</v>
      </c>
      <c r="C244" s="62" t="s">
        <v>62</v>
      </c>
      <c r="D244" s="32" t="s">
        <v>108</v>
      </c>
      <c r="E244" s="89" t="s">
        <v>49</v>
      </c>
      <c r="F244" s="89"/>
      <c r="G244" s="46">
        <f t="shared" si="19"/>
        <v>1285100</v>
      </c>
      <c r="H244" s="46">
        <f t="shared" si="19"/>
        <v>0</v>
      </c>
    </row>
    <row r="245" spans="1:8" s="21" customFormat="1" ht="15.75">
      <c r="A245" s="91" t="s">
        <v>161</v>
      </c>
      <c r="B245" s="31" t="s">
        <v>98</v>
      </c>
      <c r="C245" s="62" t="s">
        <v>62</v>
      </c>
      <c r="D245" s="32" t="s">
        <v>108</v>
      </c>
      <c r="E245" s="89" t="s">
        <v>48</v>
      </c>
      <c r="F245" s="90"/>
      <c r="G245" s="86">
        <f t="shared" si="19"/>
        <v>1285100</v>
      </c>
      <c r="H245" s="86">
        <f t="shared" si="19"/>
        <v>0</v>
      </c>
    </row>
    <row r="246" spans="1:8" s="21" customFormat="1" ht="31.5">
      <c r="A246" s="61" t="s">
        <v>141</v>
      </c>
      <c r="B246" s="31" t="s">
        <v>98</v>
      </c>
      <c r="C246" s="62" t="s">
        <v>62</v>
      </c>
      <c r="D246" s="32" t="s">
        <v>108</v>
      </c>
      <c r="E246" s="89" t="s">
        <v>48</v>
      </c>
      <c r="F246" s="90" t="s">
        <v>120</v>
      </c>
      <c r="G246" s="86">
        <v>1285100</v>
      </c>
      <c r="H246" s="86">
        <v>0</v>
      </c>
    </row>
    <row r="247" spans="1:8" s="21" customFormat="1" ht="31.5">
      <c r="A247" s="91" t="s">
        <v>132</v>
      </c>
      <c r="B247" s="31" t="s">
        <v>98</v>
      </c>
      <c r="C247" s="62" t="s">
        <v>62</v>
      </c>
      <c r="D247" s="32" t="s">
        <v>108</v>
      </c>
      <c r="E247" s="89" t="s">
        <v>131</v>
      </c>
      <c r="F247" s="90"/>
      <c r="G247" s="86">
        <f>G248</f>
        <v>143500</v>
      </c>
      <c r="H247" s="86">
        <f>H248</f>
        <v>0</v>
      </c>
    </row>
    <row r="248" spans="1:8" s="21" customFormat="1" ht="31.5">
      <c r="A248" s="91" t="s">
        <v>53</v>
      </c>
      <c r="B248" s="31" t="s">
        <v>98</v>
      </c>
      <c r="C248" s="62" t="s">
        <v>62</v>
      </c>
      <c r="D248" s="32" t="s">
        <v>108</v>
      </c>
      <c r="E248" s="89" t="s">
        <v>51</v>
      </c>
      <c r="F248" s="90"/>
      <c r="G248" s="86">
        <f>G249</f>
        <v>143500</v>
      </c>
      <c r="H248" s="86">
        <f>H249</f>
        <v>0</v>
      </c>
    </row>
    <row r="249" spans="1:8" s="28" customFormat="1" ht="15.75">
      <c r="A249" s="91" t="s">
        <v>161</v>
      </c>
      <c r="B249" s="31" t="s">
        <v>98</v>
      </c>
      <c r="C249" s="62" t="s">
        <v>62</v>
      </c>
      <c r="D249" s="32" t="s">
        <v>108</v>
      </c>
      <c r="E249" s="89" t="s">
        <v>52</v>
      </c>
      <c r="F249" s="90"/>
      <c r="G249" s="86">
        <f>G250+G251</f>
        <v>143500</v>
      </c>
      <c r="H249" s="86">
        <f>H250+H251</f>
        <v>0</v>
      </c>
    </row>
    <row r="250" spans="1:8" s="28" customFormat="1" ht="63">
      <c r="A250" s="61" t="s">
        <v>139</v>
      </c>
      <c r="B250" s="31" t="s">
        <v>98</v>
      </c>
      <c r="C250" s="62" t="s">
        <v>62</v>
      </c>
      <c r="D250" s="32" t="s">
        <v>108</v>
      </c>
      <c r="E250" s="89" t="s">
        <v>52</v>
      </c>
      <c r="F250" s="90" t="s">
        <v>119</v>
      </c>
      <c r="G250" s="86">
        <f>265000-200000</f>
        <v>65000</v>
      </c>
      <c r="H250" s="86">
        <v>0</v>
      </c>
    </row>
    <row r="251" spans="1:8" s="22" customFormat="1" ht="31.5">
      <c r="A251" s="61" t="s">
        <v>141</v>
      </c>
      <c r="B251" s="31" t="s">
        <v>98</v>
      </c>
      <c r="C251" s="62" t="s">
        <v>62</v>
      </c>
      <c r="D251" s="32" t="s">
        <v>108</v>
      </c>
      <c r="E251" s="89" t="s">
        <v>52</v>
      </c>
      <c r="F251" s="90" t="s">
        <v>120</v>
      </c>
      <c r="G251" s="86">
        <f>128500-50000</f>
        <v>78500</v>
      </c>
      <c r="H251" s="86">
        <v>0</v>
      </c>
    </row>
    <row r="252" spans="1:8" s="21" customFormat="1" ht="15.75">
      <c r="A252" s="81" t="s">
        <v>78</v>
      </c>
      <c r="B252" s="82" t="s">
        <v>98</v>
      </c>
      <c r="C252" s="82" t="s">
        <v>79</v>
      </c>
      <c r="D252" s="82"/>
      <c r="E252" s="83"/>
      <c r="F252" s="88"/>
      <c r="G252" s="84">
        <f aca="true" t="shared" si="20" ref="G252:H256">G253</f>
        <v>6000</v>
      </c>
      <c r="H252" s="84">
        <f t="shared" si="20"/>
        <v>0</v>
      </c>
    </row>
    <row r="253" spans="1:8" s="21" customFormat="1" ht="15.75">
      <c r="A253" s="81" t="s">
        <v>102</v>
      </c>
      <c r="B253" s="82" t="s">
        <v>98</v>
      </c>
      <c r="C253" s="73" t="s">
        <v>79</v>
      </c>
      <c r="D253" s="73" t="s">
        <v>62</v>
      </c>
      <c r="E253" s="73"/>
      <c r="F253" s="73"/>
      <c r="G253" s="84">
        <f t="shared" si="20"/>
        <v>6000</v>
      </c>
      <c r="H253" s="84">
        <f t="shared" si="20"/>
        <v>0</v>
      </c>
    </row>
    <row r="254" spans="1:8" s="21" customFormat="1" ht="15.75">
      <c r="A254" s="76" t="s">
        <v>153</v>
      </c>
      <c r="B254" s="92" t="s">
        <v>98</v>
      </c>
      <c r="C254" s="77" t="s">
        <v>79</v>
      </c>
      <c r="D254" s="77" t="s">
        <v>62</v>
      </c>
      <c r="E254" s="77" t="s">
        <v>151</v>
      </c>
      <c r="F254" s="77"/>
      <c r="G254" s="86">
        <f t="shared" si="20"/>
        <v>6000</v>
      </c>
      <c r="H254" s="86">
        <f t="shared" si="20"/>
        <v>0</v>
      </c>
    </row>
    <row r="255" spans="1:8" s="21" customFormat="1" ht="31.5">
      <c r="A255" s="80" t="s">
        <v>154</v>
      </c>
      <c r="B255" s="92" t="s">
        <v>98</v>
      </c>
      <c r="C255" s="77" t="s">
        <v>79</v>
      </c>
      <c r="D255" s="77" t="s">
        <v>62</v>
      </c>
      <c r="E255" s="77" t="s">
        <v>152</v>
      </c>
      <c r="F255" s="77"/>
      <c r="G255" s="86">
        <f t="shared" si="20"/>
        <v>6000</v>
      </c>
      <c r="H255" s="86">
        <f t="shared" si="20"/>
        <v>0</v>
      </c>
    </row>
    <row r="256" spans="1:8" s="21" customFormat="1" ht="15.75">
      <c r="A256" s="76" t="s">
        <v>110</v>
      </c>
      <c r="B256" s="92" t="s">
        <v>98</v>
      </c>
      <c r="C256" s="77" t="s">
        <v>79</v>
      </c>
      <c r="D256" s="77" t="s">
        <v>62</v>
      </c>
      <c r="E256" s="77" t="s">
        <v>38</v>
      </c>
      <c r="F256" s="77"/>
      <c r="G256" s="86">
        <f t="shared" si="20"/>
        <v>6000</v>
      </c>
      <c r="H256" s="86">
        <f t="shared" si="20"/>
        <v>0</v>
      </c>
    </row>
    <row r="257" spans="1:8" s="21" customFormat="1" ht="15.75">
      <c r="A257" s="76" t="s">
        <v>124</v>
      </c>
      <c r="B257" s="92" t="s">
        <v>98</v>
      </c>
      <c r="C257" s="77" t="s">
        <v>79</v>
      </c>
      <c r="D257" s="77" t="s">
        <v>62</v>
      </c>
      <c r="E257" s="77" t="s">
        <v>38</v>
      </c>
      <c r="F257" s="77">
        <v>300</v>
      </c>
      <c r="G257" s="86">
        <v>6000</v>
      </c>
      <c r="H257" s="86">
        <v>0</v>
      </c>
    </row>
    <row r="258" spans="1:8" s="22" customFormat="1" ht="15.75">
      <c r="A258" s="81" t="s">
        <v>116</v>
      </c>
      <c r="B258" s="82" t="s">
        <v>99</v>
      </c>
      <c r="C258" s="82"/>
      <c r="D258" s="82"/>
      <c r="E258" s="82"/>
      <c r="F258" s="90"/>
      <c r="G258" s="84">
        <f>G259+G287</f>
        <v>7741700</v>
      </c>
      <c r="H258" s="84">
        <f>H259+H287</f>
        <v>0</v>
      </c>
    </row>
    <row r="259" spans="1:8" s="21" customFormat="1" ht="15.75">
      <c r="A259" s="81" t="s">
        <v>61</v>
      </c>
      <c r="B259" s="82" t="s">
        <v>99</v>
      </c>
      <c r="C259" s="82" t="s">
        <v>62</v>
      </c>
      <c r="D259" s="82"/>
      <c r="E259" s="82"/>
      <c r="F259" s="88"/>
      <c r="G259" s="84">
        <f>G260+G265+G277</f>
        <v>7735700</v>
      </c>
      <c r="H259" s="84">
        <f>H260+H265+H277</f>
        <v>0</v>
      </c>
    </row>
    <row r="260" spans="1:8" s="21" customFormat="1" ht="31.5">
      <c r="A260" s="81" t="s">
        <v>105</v>
      </c>
      <c r="B260" s="82" t="s">
        <v>99</v>
      </c>
      <c r="C260" s="82" t="s">
        <v>62</v>
      </c>
      <c r="D260" s="82" t="s">
        <v>64</v>
      </c>
      <c r="E260" s="82"/>
      <c r="F260" s="88"/>
      <c r="G260" s="84">
        <f aca="true" t="shared" si="21" ref="G260:H263">G261</f>
        <v>1968300</v>
      </c>
      <c r="H260" s="84">
        <f t="shared" si="21"/>
        <v>0</v>
      </c>
    </row>
    <row r="261" spans="1:8" s="21" customFormat="1" ht="15.75">
      <c r="A261" s="91" t="s">
        <v>287</v>
      </c>
      <c r="B261" s="92" t="s">
        <v>99</v>
      </c>
      <c r="C261" s="92" t="s">
        <v>62</v>
      </c>
      <c r="D261" s="92" t="s">
        <v>64</v>
      </c>
      <c r="E261" s="89" t="s">
        <v>289</v>
      </c>
      <c r="F261" s="90"/>
      <c r="G261" s="86">
        <f t="shared" si="21"/>
        <v>1968300</v>
      </c>
      <c r="H261" s="86">
        <f t="shared" si="21"/>
        <v>0</v>
      </c>
    </row>
    <row r="262" spans="1:8" s="21" customFormat="1" ht="15.75">
      <c r="A262" s="91" t="s">
        <v>288</v>
      </c>
      <c r="B262" s="92" t="s">
        <v>99</v>
      </c>
      <c r="C262" s="92" t="s">
        <v>62</v>
      </c>
      <c r="D262" s="92" t="s">
        <v>64</v>
      </c>
      <c r="E262" s="89" t="s">
        <v>290</v>
      </c>
      <c r="F262" s="90"/>
      <c r="G262" s="86">
        <f t="shared" si="21"/>
        <v>1968300</v>
      </c>
      <c r="H262" s="86">
        <f t="shared" si="21"/>
        <v>0</v>
      </c>
    </row>
    <row r="263" spans="1:8" s="21" customFormat="1" ht="31.5">
      <c r="A263" s="91" t="s">
        <v>278</v>
      </c>
      <c r="B263" s="92" t="s">
        <v>99</v>
      </c>
      <c r="C263" s="92" t="s">
        <v>62</v>
      </c>
      <c r="D263" s="92" t="s">
        <v>64</v>
      </c>
      <c r="E263" s="89" t="s">
        <v>291</v>
      </c>
      <c r="F263" s="90"/>
      <c r="G263" s="86">
        <f t="shared" si="21"/>
        <v>1968300</v>
      </c>
      <c r="H263" s="86">
        <f t="shared" si="21"/>
        <v>0</v>
      </c>
    </row>
    <row r="264" spans="1:8" s="21" customFormat="1" ht="63">
      <c r="A264" s="93" t="s">
        <v>139</v>
      </c>
      <c r="B264" s="92" t="s">
        <v>99</v>
      </c>
      <c r="C264" s="92" t="s">
        <v>62</v>
      </c>
      <c r="D264" s="92" t="s">
        <v>64</v>
      </c>
      <c r="E264" s="89" t="s">
        <v>291</v>
      </c>
      <c r="F264" s="90" t="s">
        <v>119</v>
      </c>
      <c r="G264" s="86">
        <v>1968300</v>
      </c>
      <c r="H264" s="86">
        <v>0</v>
      </c>
    </row>
    <row r="265" spans="1:8" s="21" customFormat="1" ht="47.25">
      <c r="A265" s="81" t="s">
        <v>87</v>
      </c>
      <c r="B265" s="82" t="s">
        <v>99</v>
      </c>
      <c r="C265" s="82" t="s">
        <v>62</v>
      </c>
      <c r="D265" s="82" t="s">
        <v>63</v>
      </c>
      <c r="E265" s="83"/>
      <c r="F265" s="88"/>
      <c r="G265" s="84">
        <f>G266</f>
        <v>5272800</v>
      </c>
      <c r="H265" s="84">
        <f>H266</f>
        <v>0</v>
      </c>
    </row>
    <row r="266" spans="1:8" s="21" customFormat="1" ht="15.75">
      <c r="A266" s="91" t="s">
        <v>287</v>
      </c>
      <c r="B266" s="92" t="s">
        <v>99</v>
      </c>
      <c r="C266" s="92" t="s">
        <v>62</v>
      </c>
      <c r="D266" s="92" t="s">
        <v>63</v>
      </c>
      <c r="E266" s="89" t="s">
        <v>289</v>
      </c>
      <c r="F266" s="90"/>
      <c r="G266" s="86">
        <f>G267</f>
        <v>5272800</v>
      </c>
      <c r="H266" s="86">
        <f>H267</f>
        <v>0</v>
      </c>
    </row>
    <row r="267" spans="1:8" s="21" customFormat="1" ht="15.75">
      <c r="A267" s="91" t="s">
        <v>288</v>
      </c>
      <c r="B267" s="92" t="s">
        <v>99</v>
      </c>
      <c r="C267" s="92" t="s">
        <v>62</v>
      </c>
      <c r="D267" s="92" t="s">
        <v>63</v>
      </c>
      <c r="E267" s="89" t="s">
        <v>290</v>
      </c>
      <c r="F267" s="88"/>
      <c r="G267" s="86">
        <f>G268+G270+G272+G275</f>
        <v>5272800</v>
      </c>
      <c r="H267" s="86">
        <f>H268+H270+H272+H275</f>
        <v>0</v>
      </c>
    </row>
    <row r="268" spans="1:8" s="21" customFormat="1" ht="31.5">
      <c r="A268" s="91" t="s">
        <v>214</v>
      </c>
      <c r="B268" s="92" t="s">
        <v>99</v>
      </c>
      <c r="C268" s="92" t="s">
        <v>62</v>
      </c>
      <c r="D268" s="92" t="s">
        <v>63</v>
      </c>
      <c r="E268" s="89" t="s">
        <v>292</v>
      </c>
      <c r="F268" s="90"/>
      <c r="G268" s="86">
        <f>G269</f>
        <v>1482300</v>
      </c>
      <c r="H268" s="86">
        <f>H269</f>
        <v>0</v>
      </c>
    </row>
    <row r="269" spans="1:8" s="21" customFormat="1" ht="63">
      <c r="A269" s="93" t="s">
        <v>139</v>
      </c>
      <c r="B269" s="92" t="s">
        <v>99</v>
      </c>
      <c r="C269" s="92" t="s">
        <v>62</v>
      </c>
      <c r="D269" s="92" t="s">
        <v>63</v>
      </c>
      <c r="E269" s="89" t="s">
        <v>292</v>
      </c>
      <c r="F269" s="90" t="s">
        <v>119</v>
      </c>
      <c r="G269" s="86">
        <v>1482300</v>
      </c>
      <c r="H269" s="86">
        <v>0</v>
      </c>
    </row>
    <row r="270" spans="1:8" s="21" customFormat="1" ht="31.5">
      <c r="A270" s="91" t="s">
        <v>138</v>
      </c>
      <c r="B270" s="92" t="s">
        <v>99</v>
      </c>
      <c r="C270" s="92" t="s">
        <v>62</v>
      </c>
      <c r="D270" s="92" t="s">
        <v>63</v>
      </c>
      <c r="E270" s="89" t="s">
        <v>293</v>
      </c>
      <c r="F270" s="90"/>
      <c r="G270" s="86">
        <f>G271</f>
        <v>3481200</v>
      </c>
      <c r="H270" s="86">
        <f>H271</f>
        <v>0</v>
      </c>
    </row>
    <row r="271" spans="1:8" s="21" customFormat="1" ht="63">
      <c r="A271" s="93" t="s">
        <v>139</v>
      </c>
      <c r="B271" s="92" t="s">
        <v>99</v>
      </c>
      <c r="C271" s="92" t="s">
        <v>62</v>
      </c>
      <c r="D271" s="92" t="s">
        <v>63</v>
      </c>
      <c r="E271" s="89" t="s">
        <v>293</v>
      </c>
      <c r="F271" s="90" t="s">
        <v>119</v>
      </c>
      <c r="G271" s="46">
        <f>3536200-55000</f>
        <v>3481200</v>
      </c>
      <c r="H271" s="86">
        <v>0</v>
      </c>
    </row>
    <row r="272" spans="1:8" s="21" customFormat="1" ht="31.5">
      <c r="A272" s="91" t="s">
        <v>140</v>
      </c>
      <c r="B272" s="92" t="s">
        <v>99</v>
      </c>
      <c r="C272" s="92" t="s">
        <v>62</v>
      </c>
      <c r="D272" s="92" t="s">
        <v>63</v>
      </c>
      <c r="E272" s="89" t="s">
        <v>294</v>
      </c>
      <c r="F272" s="90"/>
      <c r="G272" s="46">
        <f>G273+G274</f>
        <v>254300</v>
      </c>
      <c r="H272" s="46">
        <f>H273+H274</f>
        <v>0</v>
      </c>
    </row>
    <row r="273" spans="1:8" s="21" customFormat="1" ht="63">
      <c r="A273" s="93" t="s">
        <v>139</v>
      </c>
      <c r="B273" s="92" t="s">
        <v>99</v>
      </c>
      <c r="C273" s="92" t="s">
        <v>62</v>
      </c>
      <c r="D273" s="92" t="s">
        <v>63</v>
      </c>
      <c r="E273" s="89" t="s">
        <v>294</v>
      </c>
      <c r="F273" s="90" t="s">
        <v>119</v>
      </c>
      <c r="G273" s="46">
        <v>50000</v>
      </c>
      <c r="H273" s="86">
        <v>0</v>
      </c>
    </row>
    <row r="274" spans="1:8" s="21" customFormat="1" ht="31.5">
      <c r="A274" s="61" t="s">
        <v>141</v>
      </c>
      <c r="B274" s="92" t="s">
        <v>99</v>
      </c>
      <c r="C274" s="92" t="s">
        <v>62</v>
      </c>
      <c r="D274" s="92" t="s">
        <v>63</v>
      </c>
      <c r="E274" s="89" t="s">
        <v>294</v>
      </c>
      <c r="F274" s="90" t="s">
        <v>120</v>
      </c>
      <c r="G274" s="46">
        <v>204300</v>
      </c>
      <c r="H274" s="86">
        <v>0</v>
      </c>
    </row>
    <row r="275" spans="1:8" s="21" customFormat="1" ht="47.25">
      <c r="A275" s="61" t="s">
        <v>334</v>
      </c>
      <c r="B275" s="92" t="s">
        <v>99</v>
      </c>
      <c r="C275" s="92" t="s">
        <v>62</v>
      </c>
      <c r="D275" s="92" t="s">
        <v>63</v>
      </c>
      <c r="E275" s="89" t="s">
        <v>336</v>
      </c>
      <c r="F275" s="90"/>
      <c r="G275" s="46">
        <f>G276</f>
        <v>55000</v>
      </c>
      <c r="H275" s="46">
        <f>H276</f>
        <v>0</v>
      </c>
    </row>
    <row r="276" spans="1:8" s="21" customFormat="1" ht="63">
      <c r="A276" s="61" t="s">
        <v>139</v>
      </c>
      <c r="B276" s="92" t="s">
        <v>99</v>
      </c>
      <c r="C276" s="92" t="s">
        <v>62</v>
      </c>
      <c r="D276" s="92" t="s">
        <v>63</v>
      </c>
      <c r="E276" s="89" t="s">
        <v>336</v>
      </c>
      <c r="F276" s="90" t="s">
        <v>119</v>
      </c>
      <c r="G276" s="46">
        <v>55000</v>
      </c>
      <c r="H276" s="86">
        <v>0</v>
      </c>
    </row>
    <row r="277" spans="1:8" s="21" customFormat="1" ht="15.75">
      <c r="A277" s="94" t="s">
        <v>66</v>
      </c>
      <c r="B277" s="82" t="s">
        <v>99</v>
      </c>
      <c r="C277" s="82" t="s">
        <v>62</v>
      </c>
      <c r="D277" s="82" t="s">
        <v>108</v>
      </c>
      <c r="E277" s="82"/>
      <c r="F277" s="82"/>
      <c r="G277" s="84">
        <f>G278+G282</f>
        <v>494600</v>
      </c>
      <c r="H277" s="84">
        <f>H278+H282</f>
        <v>0</v>
      </c>
    </row>
    <row r="278" spans="1:8" s="21" customFormat="1" ht="15.75">
      <c r="A278" s="93" t="s">
        <v>165</v>
      </c>
      <c r="B278" s="92" t="s">
        <v>99</v>
      </c>
      <c r="C278" s="92" t="s">
        <v>62</v>
      </c>
      <c r="D278" s="92" t="s">
        <v>108</v>
      </c>
      <c r="E278" s="92" t="s">
        <v>163</v>
      </c>
      <c r="F278" s="92"/>
      <c r="G278" s="86">
        <f aca="true" t="shared" si="22" ref="G278:H280">G279</f>
        <v>144600</v>
      </c>
      <c r="H278" s="86">
        <f t="shared" si="22"/>
        <v>0</v>
      </c>
    </row>
    <row r="279" spans="1:8" s="21" customFormat="1" ht="31.5">
      <c r="A279" s="61" t="s">
        <v>166</v>
      </c>
      <c r="B279" s="92" t="s">
        <v>99</v>
      </c>
      <c r="C279" s="92" t="s">
        <v>62</v>
      </c>
      <c r="D279" s="92" t="s">
        <v>108</v>
      </c>
      <c r="E279" s="92" t="s">
        <v>164</v>
      </c>
      <c r="F279" s="92"/>
      <c r="G279" s="86">
        <f t="shared" si="22"/>
        <v>144600</v>
      </c>
      <c r="H279" s="86">
        <f t="shared" si="22"/>
        <v>0</v>
      </c>
    </row>
    <row r="280" spans="1:8" s="21" customFormat="1" ht="31.5">
      <c r="A280" s="76" t="s">
        <v>167</v>
      </c>
      <c r="B280" s="92" t="s">
        <v>99</v>
      </c>
      <c r="C280" s="92" t="s">
        <v>62</v>
      </c>
      <c r="D280" s="92" t="s">
        <v>108</v>
      </c>
      <c r="E280" s="92" t="s">
        <v>162</v>
      </c>
      <c r="F280" s="92"/>
      <c r="G280" s="86">
        <f t="shared" si="22"/>
        <v>144600</v>
      </c>
      <c r="H280" s="86">
        <f t="shared" si="22"/>
        <v>0</v>
      </c>
    </row>
    <row r="281" spans="1:8" s="21" customFormat="1" ht="31.5">
      <c r="A281" s="6" t="s">
        <v>141</v>
      </c>
      <c r="B281" s="92" t="s">
        <v>99</v>
      </c>
      <c r="C281" s="92" t="s">
        <v>62</v>
      </c>
      <c r="D281" s="92" t="s">
        <v>108</v>
      </c>
      <c r="E281" s="92" t="s">
        <v>162</v>
      </c>
      <c r="F281" s="90" t="s">
        <v>120</v>
      </c>
      <c r="G281" s="86">
        <f>60000+53600+31000</f>
        <v>144600</v>
      </c>
      <c r="H281" s="86">
        <v>0</v>
      </c>
    </row>
    <row r="282" spans="1:8" s="28" customFormat="1" ht="31.5">
      <c r="A282" s="76" t="s">
        <v>132</v>
      </c>
      <c r="B282" s="92" t="s">
        <v>99</v>
      </c>
      <c r="C282" s="92" t="s">
        <v>62</v>
      </c>
      <c r="D282" s="92" t="s">
        <v>108</v>
      </c>
      <c r="E282" s="92" t="s">
        <v>131</v>
      </c>
      <c r="F282" s="90"/>
      <c r="G282" s="86">
        <f>G283</f>
        <v>350000</v>
      </c>
      <c r="H282" s="86">
        <f>H283</f>
        <v>0</v>
      </c>
    </row>
    <row r="283" spans="1:8" s="22" customFormat="1" ht="31.5">
      <c r="A283" s="91" t="s">
        <v>53</v>
      </c>
      <c r="B283" s="92" t="s">
        <v>99</v>
      </c>
      <c r="C283" s="92" t="s">
        <v>62</v>
      </c>
      <c r="D283" s="92" t="s">
        <v>108</v>
      </c>
      <c r="E283" s="92" t="s">
        <v>51</v>
      </c>
      <c r="F283" s="90"/>
      <c r="G283" s="86">
        <f>G284</f>
        <v>350000</v>
      </c>
      <c r="H283" s="86">
        <f>H284</f>
        <v>0</v>
      </c>
    </row>
    <row r="284" spans="1:8" s="21" customFormat="1" ht="15.75">
      <c r="A284" s="91" t="s">
        <v>161</v>
      </c>
      <c r="B284" s="92" t="s">
        <v>99</v>
      </c>
      <c r="C284" s="92" t="s">
        <v>62</v>
      </c>
      <c r="D284" s="92" t="s">
        <v>108</v>
      </c>
      <c r="E284" s="92" t="s">
        <v>52</v>
      </c>
      <c r="F284" s="90"/>
      <c r="G284" s="86">
        <f>G286+G285</f>
        <v>350000</v>
      </c>
      <c r="H284" s="86">
        <f>H286+H285</f>
        <v>0</v>
      </c>
    </row>
    <row r="285" spans="1:8" s="21" customFormat="1" ht="63">
      <c r="A285" s="93" t="s">
        <v>139</v>
      </c>
      <c r="B285" s="92" t="s">
        <v>99</v>
      </c>
      <c r="C285" s="92" t="s">
        <v>62</v>
      </c>
      <c r="D285" s="92" t="s">
        <v>108</v>
      </c>
      <c r="E285" s="92" t="s">
        <v>52</v>
      </c>
      <c r="F285" s="90" t="s">
        <v>119</v>
      </c>
      <c r="G285" s="86">
        <v>280000</v>
      </c>
      <c r="H285" s="86">
        <v>0</v>
      </c>
    </row>
    <row r="286" spans="1:8" s="21" customFormat="1" ht="31.5">
      <c r="A286" s="6" t="s">
        <v>141</v>
      </c>
      <c r="B286" s="92" t="s">
        <v>99</v>
      </c>
      <c r="C286" s="92" t="s">
        <v>62</v>
      </c>
      <c r="D286" s="92" t="s">
        <v>108</v>
      </c>
      <c r="E286" s="92" t="s">
        <v>52</v>
      </c>
      <c r="F286" s="90" t="s">
        <v>120</v>
      </c>
      <c r="G286" s="46">
        <v>70000</v>
      </c>
      <c r="H286" s="86">
        <v>0</v>
      </c>
    </row>
    <row r="287" spans="1:8" s="21" customFormat="1" ht="15.75">
      <c r="A287" s="81" t="s">
        <v>78</v>
      </c>
      <c r="B287" s="82" t="s">
        <v>99</v>
      </c>
      <c r="C287" s="88" t="s">
        <v>79</v>
      </c>
      <c r="D287" s="88"/>
      <c r="E287" s="82"/>
      <c r="F287" s="88"/>
      <c r="G287" s="84">
        <f aca="true" t="shared" si="23" ref="G287:H291">G288</f>
        <v>6000</v>
      </c>
      <c r="H287" s="84">
        <f t="shared" si="23"/>
        <v>0</v>
      </c>
    </row>
    <row r="288" spans="1:8" s="21" customFormat="1" ht="15.75">
      <c r="A288" s="81" t="s">
        <v>102</v>
      </c>
      <c r="B288" s="82" t="s">
        <v>99</v>
      </c>
      <c r="C288" s="88" t="s">
        <v>79</v>
      </c>
      <c r="D288" s="88" t="s">
        <v>62</v>
      </c>
      <c r="E288" s="82"/>
      <c r="F288" s="82"/>
      <c r="G288" s="84">
        <f t="shared" si="23"/>
        <v>6000</v>
      </c>
      <c r="H288" s="84">
        <f t="shared" si="23"/>
        <v>0</v>
      </c>
    </row>
    <row r="289" spans="1:8" s="28" customFormat="1" ht="15.75">
      <c r="A289" s="76" t="s">
        <v>153</v>
      </c>
      <c r="B289" s="31" t="s">
        <v>99</v>
      </c>
      <c r="C289" s="90" t="s">
        <v>79</v>
      </c>
      <c r="D289" s="90" t="s">
        <v>62</v>
      </c>
      <c r="E289" s="92" t="s">
        <v>151</v>
      </c>
      <c r="F289" s="90"/>
      <c r="G289" s="46">
        <f t="shared" si="23"/>
        <v>6000</v>
      </c>
      <c r="H289" s="46">
        <f t="shared" si="23"/>
        <v>0</v>
      </c>
    </row>
    <row r="290" spans="1:8" s="28" customFormat="1" ht="31.5">
      <c r="A290" s="80" t="s">
        <v>154</v>
      </c>
      <c r="B290" s="31" t="s">
        <v>99</v>
      </c>
      <c r="C290" s="90" t="s">
        <v>79</v>
      </c>
      <c r="D290" s="90" t="s">
        <v>62</v>
      </c>
      <c r="E290" s="92" t="s">
        <v>152</v>
      </c>
      <c r="F290" s="90"/>
      <c r="G290" s="46">
        <f t="shared" si="23"/>
        <v>6000</v>
      </c>
      <c r="H290" s="46">
        <f t="shared" si="23"/>
        <v>0</v>
      </c>
    </row>
    <row r="291" spans="1:8" s="21" customFormat="1" ht="15.75">
      <c r="A291" s="76" t="s">
        <v>110</v>
      </c>
      <c r="B291" s="31" t="s">
        <v>99</v>
      </c>
      <c r="C291" s="90" t="s">
        <v>79</v>
      </c>
      <c r="D291" s="90" t="s">
        <v>62</v>
      </c>
      <c r="E291" s="92" t="s">
        <v>38</v>
      </c>
      <c r="F291" s="90"/>
      <c r="G291" s="86">
        <f t="shared" si="23"/>
        <v>6000</v>
      </c>
      <c r="H291" s="86">
        <f t="shared" si="23"/>
        <v>0</v>
      </c>
    </row>
    <row r="292" spans="1:8" s="21" customFormat="1" ht="15.75">
      <c r="A292" s="76" t="s">
        <v>124</v>
      </c>
      <c r="B292" s="31" t="s">
        <v>99</v>
      </c>
      <c r="C292" s="90" t="s">
        <v>79</v>
      </c>
      <c r="D292" s="90" t="s">
        <v>62</v>
      </c>
      <c r="E292" s="92" t="s">
        <v>38</v>
      </c>
      <c r="F292" s="90" t="s">
        <v>123</v>
      </c>
      <c r="G292" s="86">
        <v>6000</v>
      </c>
      <c r="H292" s="86">
        <v>0</v>
      </c>
    </row>
    <row r="293" spans="1:8" s="21" customFormat="1" ht="47.25">
      <c r="A293" s="81" t="s">
        <v>115</v>
      </c>
      <c r="B293" s="82" t="s">
        <v>100</v>
      </c>
      <c r="C293" s="83"/>
      <c r="D293" s="88"/>
      <c r="E293" s="83"/>
      <c r="F293" s="88"/>
      <c r="G293" s="84">
        <f>G294+G326+G393+G409+G442+G459</f>
        <v>254338248</v>
      </c>
      <c r="H293" s="84">
        <f>H294+H326+H393+H409+H442+H459</f>
        <v>132882700</v>
      </c>
    </row>
    <row r="294" spans="1:8" s="28" customFormat="1" ht="15.75">
      <c r="A294" s="95" t="s">
        <v>61</v>
      </c>
      <c r="B294" s="82" t="s">
        <v>100</v>
      </c>
      <c r="C294" s="82" t="s">
        <v>62</v>
      </c>
      <c r="D294" s="82"/>
      <c r="E294" s="82"/>
      <c r="F294" s="88"/>
      <c r="G294" s="84">
        <f>G295+G304</f>
        <v>22269220</v>
      </c>
      <c r="H294" s="84">
        <f>H295+H304</f>
        <v>4300</v>
      </c>
    </row>
    <row r="295" spans="1:8" s="21" customFormat="1" ht="47.25">
      <c r="A295" s="95" t="s">
        <v>85</v>
      </c>
      <c r="B295" s="82" t="s">
        <v>100</v>
      </c>
      <c r="C295" s="82" t="s">
        <v>62</v>
      </c>
      <c r="D295" s="82" t="s">
        <v>65</v>
      </c>
      <c r="E295" s="82"/>
      <c r="F295" s="88"/>
      <c r="G295" s="84">
        <f>G296</f>
        <v>4987800</v>
      </c>
      <c r="H295" s="84">
        <f>H296</f>
        <v>0</v>
      </c>
    </row>
    <row r="296" spans="1:8" s="21" customFormat="1" ht="15.75">
      <c r="A296" s="91" t="s">
        <v>25</v>
      </c>
      <c r="B296" s="31" t="s">
        <v>100</v>
      </c>
      <c r="C296" s="31" t="s">
        <v>62</v>
      </c>
      <c r="D296" s="31" t="s">
        <v>65</v>
      </c>
      <c r="E296" s="92" t="s">
        <v>24</v>
      </c>
      <c r="F296" s="90"/>
      <c r="G296" s="86">
        <f>G297</f>
        <v>4987800</v>
      </c>
      <c r="H296" s="86">
        <f>H297</f>
        <v>0</v>
      </c>
    </row>
    <row r="297" spans="1:8" s="21" customFormat="1" ht="47.25">
      <c r="A297" s="91" t="s">
        <v>298</v>
      </c>
      <c r="B297" s="31" t="s">
        <v>100</v>
      </c>
      <c r="C297" s="31" t="s">
        <v>62</v>
      </c>
      <c r="D297" s="31" t="s">
        <v>65</v>
      </c>
      <c r="E297" s="92" t="s">
        <v>216</v>
      </c>
      <c r="F297" s="90"/>
      <c r="G297" s="86">
        <f>G298+G300+G302</f>
        <v>4987800</v>
      </c>
      <c r="H297" s="86">
        <f>H298+H300+H302</f>
        <v>0</v>
      </c>
    </row>
    <row r="298" spans="1:8" s="21" customFormat="1" ht="31.5">
      <c r="A298" s="91" t="s">
        <v>138</v>
      </c>
      <c r="B298" s="31" t="s">
        <v>100</v>
      </c>
      <c r="C298" s="31" t="s">
        <v>62</v>
      </c>
      <c r="D298" s="31" t="s">
        <v>65</v>
      </c>
      <c r="E298" s="92" t="s">
        <v>215</v>
      </c>
      <c r="F298" s="90"/>
      <c r="G298" s="86">
        <f>G299</f>
        <v>4960300</v>
      </c>
      <c r="H298" s="86">
        <f>H299</f>
        <v>0</v>
      </c>
    </row>
    <row r="299" spans="1:8" s="21" customFormat="1" ht="63">
      <c r="A299" s="91" t="s">
        <v>139</v>
      </c>
      <c r="B299" s="31" t="s">
        <v>100</v>
      </c>
      <c r="C299" s="31" t="s">
        <v>62</v>
      </c>
      <c r="D299" s="31" t="s">
        <v>65</v>
      </c>
      <c r="E299" s="92" t="s">
        <v>215</v>
      </c>
      <c r="F299" s="90" t="s">
        <v>119</v>
      </c>
      <c r="G299" s="86">
        <f>6050300-735200-25000-329800</f>
        <v>4960300</v>
      </c>
      <c r="H299" s="86">
        <v>0</v>
      </c>
    </row>
    <row r="300" spans="1:8" s="21" customFormat="1" ht="31.5">
      <c r="A300" s="96" t="s">
        <v>140</v>
      </c>
      <c r="B300" s="31" t="s">
        <v>100</v>
      </c>
      <c r="C300" s="31" t="s">
        <v>62</v>
      </c>
      <c r="D300" s="31" t="s">
        <v>65</v>
      </c>
      <c r="E300" s="92" t="s">
        <v>312</v>
      </c>
      <c r="F300" s="90"/>
      <c r="G300" s="86">
        <f>G301</f>
        <v>2500</v>
      </c>
      <c r="H300" s="86">
        <f>H301</f>
        <v>0</v>
      </c>
    </row>
    <row r="301" spans="1:8" s="21" customFormat="1" ht="31.5">
      <c r="A301" s="96" t="s">
        <v>141</v>
      </c>
      <c r="B301" s="31" t="s">
        <v>100</v>
      </c>
      <c r="C301" s="31" t="s">
        <v>62</v>
      </c>
      <c r="D301" s="31" t="s">
        <v>65</v>
      </c>
      <c r="E301" s="92" t="s">
        <v>312</v>
      </c>
      <c r="F301" s="97" t="s">
        <v>120</v>
      </c>
      <c r="G301" s="86">
        <v>2500</v>
      </c>
      <c r="H301" s="86">
        <v>0</v>
      </c>
    </row>
    <row r="302" spans="1:8" s="21" customFormat="1" ht="47.25">
      <c r="A302" s="61" t="s">
        <v>334</v>
      </c>
      <c r="B302" s="31" t="s">
        <v>100</v>
      </c>
      <c r="C302" s="31" t="s">
        <v>62</v>
      </c>
      <c r="D302" s="31" t="s">
        <v>65</v>
      </c>
      <c r="E302" s="92" t="s">
        <v>337</v>
      </c>
      <c r="F302" s="97"/>
      <c r="G302" s="86">
        <f>G303</f>
        <v>25000</v>
      </c>
      <c r="H302" s="86">
        <f>H303</f>
        <v>0</v>
      </c>
    </row>
    <row r="303" spans="1:8" s="21" customFormat="1" ht="63">
      <c r="A303" s="61" t="s">
        <v>139</v>
      </c>
      <c r="B303" s="31" t="s">
        <v>100</v>
      </c>
      <c r="C303" s="31" t="s">
        <v>62</v>
      </c>
      <c r="D303" s="31" t="s">
        <v>65</v>
      </c>
      <c r="E303" s="92" t="s">
        <v>337</v>
      </c>
      <c r="F303" s="97" t="s">
        <v>119</v>
      </c>
      <c r="G303" s="86">
        <v>25000</v>
      </c>
      <c r="H303" s="86">
        <v>0</v>
      </c>
    </row>
    <row r="304" spans="1:8" s="21" customFormat="1" ht="15.75">
      <c r="A304" s="94" t="s">
        <v>66</v>
      </c>
      <c r="B304" s="82" t="s">
        <v>100</v>
      </c>
      <c r="C304" s="88" t="s">
        <v>62</v>
      </c>
      <c r="D304" s="88" t="s">
        <v>108</v>
      </c>
      <c r="E304" s="82"/>
      <c r="F304" s="88"/>
      <c r="G304" s="84">
        <f>G305+G314+G318+G322</f>
        <v>17281420</v>
      </c>
      <c r="H304" s="84">
        <f>H305+H314+H318+H322</f>
        <v>4300</v>
      </c>
    </row>
    <row r="305" spans="1:8" s="21" customFormat="1" ht="15.75">
      <c r="A305" s="91" t="s">
        <v>25</v>
      </c>
      <c r="B305" s="92" t="s">
        <v>100</v>
      </c>
      <c r="C305" s="90" t="s">
        <v>62</v>
      </c>
      <c r="D305" s="90" t="s">
        <v>108</v>
      </c>
      <c r="E305" s="36" t="s">
        <v>24</v>
      </c>
      <c r="F305" s="36"/>
      <c r="G305" s="86">
        <f>G306+G311</f>
        <v>16956120</v>
      </c>
      <c r="H305" s="86">
        <f>H306+H311</f>
        <v>0</v>
      </c>
    </row>
    <row r="306" spans="1:8" s="21" customFormat="1" ht="15.75">
      <c r="A306" s="98" t="s">
        <v>26</v>
      </c>
      <c r="B306" s="92" t="s">
        <v>100</v>
      </c>
      <c r="C306" s="90" t="s">
        <v>62</v>
      </c>
      <c r="D306" s="90" t="s">
        <v>108</v>
      </c>
      <c r="E306" s="31" t="s">
        <v>23</v>
      </c>
      <c r="F306" s="31"/>
      <c r="G306" s="86">
        <f>G307+G309</f>
        <v>235000</v>
      </c>
      <c r="H306" s="86">
        <f>H307+H309</f>
        <v>0</v>
      </c>
    </row>
    <row r="307" spans="1:8" s="21" customFormat="1" ht="31.5">
      <c r="A307" s="98" t="s">
        <v>218</v>
      </c>
      <c r="B307" s="92" t="s">
        <v>100</v>
      </c>
      <c r="C307" s="90" t="s">
        <v>62</v>
      </c>
      <c r="D307" s="90" t="s">
        <v>108</v>
      </c>
      <c r="E307" s="92" t="s">
        <v>217</v>
      </c>
      <c r="F307" s="31"/>
      <c r="G307" s="86">
        <f>G308</f>
        <v>200000</v>
      </c>
      <c r="H307" s="86">
        <f>H308</f>
        <v>0</v>
      </c>
    </row>
    <row r="308" spans="1:8" s="28" customFormat="1" ht="31.5">
      <c r="A308" s="98" t="s">
        <v>141</v>
      </c>
      <c r="B308" s="92" t="s">
        <v>100</v>
      </c>
      <c r="C308" s="90" t="s">
        <v>62</v>
      </c>
      <c r="D308" s="90" t="s">
        <v>108</v>
      </c>
      <c r="E308" s="92" t="s">
        <v>217</v>
      </c>
      <c r="F308" s="31" t="s">
        <v>120</v>
      </c>
      <c r="G308" s="46">
        <f>200000+4700-27800+15400+7700</f>
        <v>200000</v>
      </c>
      <c r="H308" s="86">
        <v>0</v>
      </c>
    </row>
    <row r="309" spans="1:8" s="21" customFormat="1" ht="31.5">
      <c r="A309" s="98" t="s">
        <v>220</v>
      </c>
      <c r="B309" s="92" t="s">
        <v>100</v>
      </c>
      <c r="C309" s="90" t="s">
        <v>62</v>
      </c>
      <c r="D309" s="90" t="s">
        <v>108</v>
      </c>
      <c r="E309" s="92" t="s">
        <v>219</v>
      </c>
      <c r="F309" s="31"/>
      <c r="G309" s="86">
        <f>G310</f>
        <v>35000</v>
      </c>
      <c r="H309" s="86"/>
    </row>
    <row r="310" spans="1:8" s="21" customFormat="1" ht="31.5">
      <c r="A310" s="98" t="s">
        <v>141</v>
      </c>
      <c r="B310" s="92" t="s">
        <v>100</v>
      </c>
      <c r="C310" s="90" t="s">
        <v>62</v>
      </c>
      <c r="D310" s="90" t="s">
        <v>108</v>
      </c>
      <c r="E310" s="92" t="s">
        <v>219</v>
      </c>
      <c r="F310" s="31" t="s">
        <v>120</v>
      </c>
      <c r="G310" s="86">
        <f>70000-35000+9000-9000</f>
        <v>35000</v>
      </c>
      <c r="H310" s="86">
        <v>0</v>
      </c>
    </row>
    <row r="311" spans="1:8" s="40" customFormat="1" ht="47.25">
      <c r="A311" s="23" t="s">
        <v>318</v>
      </c>
      <c r="B311" s="92" t="s">
        <v>100</v>
      </c>
      <c r="C311" s="90" t="s">
        <v>62</v>
      </c>
      <c r="D311" s="90" t="s">
        <v>108</v>
      </c>
      <c r="E311" s="92" t="s">
        <v>317</v>
      </c>
      <c r="F311" s="92"/>
      <c r="G311" s="86">
        <f>G312</f>
        <v>16721120</v>
      </c>
      <c r="H311" s="86">
        <f>H312</f>
        <v>0</v>
      </c>
    </row>
    <row r="312" spans="1:8" s="40" customFormat="1" ht="47.25">
      <c r="A312" s="99" t="s">
        <v>171</v>
      </c>
      <c r="B312" s="92" t="s">
        <v>100</v>
      </c>
      <c r="C312" s="90" t="s">
        <v>62</v>
      </c>
      <c r="D312" s="90" t="s">
        <v>108</v>
      </c>
      <c r="E312" s="92" t="s">
        <v>319</v>
      </c>
      <c r="F312" s="92"/>
      <c r="G312" s="86">
        <f>G313</f>
        <v>16721120</v>
      </c>
      <c r="H312" s="86">
        <f>H313</f>
        <v>0</v>
      </c>
    </row>
    <row r="313" spans="1:8" s="40" customFormat="1" ht="31.5">
      <c r="A313" s="23" t="s">
        <v>177</v>
      </c>
      <c r="B313" s="92" t="s">
        <v>100</v>
      </c>
      <c r="C313" s="90" t="s">
        <v>62</v>
      </c>
      <c r="D313" s="90" t="s">
        <v>108</v>
      </c>
      <c r="E313" s="92" t="s">
        <v>319</v>
      </c>
      <c r="F313" s="92" t="s">
        <v>122</v>
      </c>
      <c r="G313" s="86">
        <f>16721120</f>
        <v>16721120</v>
      </c>
      <c r="H313" s="86">
        <v>0</v>
      </c>
    </row>
    <row r="314" spans="1:8" s="21" customFormat="1" ht="31.5">
      <c r="A314" s="91" t="s">
        <v>29</v>
      </c>
      <c r="B314" s="92" t="s">
        <v>100</v>
      </c>
      <c r="C314" s="90" t="s">
        <v>62</v>
      </c>
      <c r="D314" s="90" t="s">
        <v>108</v>
      </c>
      <c r="E314" s="92" t="s">
        <v>27</v>
      </c>
      <c r="F314" s="92"/>
      <c r="G314" s="86">
        <f aca="true" t="shared" si="24" ref="G314:H316">G315</f>
        <v>4300</v>
      </c>
      <c r="H314" s="86">
        <f t="shared" si="24"/>
        <v>4300</v>
      </c>
    </row>
    <row r="315" spans="1:8" s="28" customFormat="1" ht="31.5">
      <c r="A315" s="91" t="s">
        <v>30</v>
      </c>
      <c r="B315" s="92" t="s">
        <v>100</v>
      </c>
      <c r="C315" s="90" t="s">
        <v>62</v>
      </c>
      <c r="D315" s="90" t="s">
        <v>108</v>
      </c>
      <c r="E315" s="92" t="s">
        <v>28</v>
      </c>
      <c r="F315" s="92"/>
      <c r="G315" s="86">
        <f t="shared" si="24"/>
        <v>4300</v>
      </c>
      <c r="H315" s="86">
        <f t="shared" si="24"/>
        <v>4300</v>
      </c>
    </row>
    <row r="316" spans="1:8" s="28" customFormat="1" ht="82.5" customHeight="1">
      <c r="A316" s="91" t="s">
        <v>345</v>
      </c>
      <c r="B316" s="92" t="s">
        <v>100</v>
      </c>
      <c r="C316" s="90" t="s">
        <v>62</v>
      </c>
      <c r="D316" s="90" t="s">
        <v>108</v>
      </c>
      <c r="E316" s="92" t="s">
        <v>225</v>
      </c>
      <c r="F316" s="92"/>
      <c r="G316" s="86">
        <f t="shared" si="24"/>
        <v>4300</v>
      </c>
      <c r="H316" s="86">
        <f t="shared" si="24"/>
        <v>4300</v>
      </c>
    </row>
    <row r="317" spans="1:8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225</v>
      </c>
      <c r="F317" s="92" t="s">
        <v>120</v>
      </c>
      <c r="G317" s="86">
        <v>4300</v>
      </c>
      <c r="H317" s="86">
        <v>4300</v>
      </c>
    </row>
    <row r="318" spans="1:8" s="21" customFormat="1" ht="15.75">
      <c r="A318" s="91" t="s">
        <v>165</v>
      </c>
      <c r="B318" s="92" t="s">
        <v>100</v>
      </c>
      <c r="C318" s="90" t="s">
        <v>62</v>
      </c>
      <c r="D318" s="90" t="s">
        <v>108</v>
      </c>
      <c r="E318" s="92" t="s">
        <v>163</v>
      </c>
      <c r="F318" s="92"/>
      <c r="G318" s="86">
        <f aca="true" t="shared" si="25" ref="G318:H320">G319</f>
        <v>240000</v>
      </c>
      <c r="H318" s="86">
        <f t="shared" si="25"/>
        <v>0</v>
      </c>
    </row>
    <row r="319" spans="1:8" s="21" customFormat="1" ht="31.5">
      <c r="A319" s="91" t="s">
        <v>166</v>
      </c>
      <c r="B319" s="92" t="s">
        <v>100</v>
      </c>
      <c r="C319" s="90" t="s">
        <v>62</v>
      </c>
      <c r="D319" s="90" t="s">
        <v>108</v>
      </c>
      <c r="E319" s="92" t="s">
        <v>164</v>
      </c>
      <c r="F319" s="92"/>
      <c r="G319" s="86">
        <f t="shared" si="25"/>
        <v>240000</v>
      </c>
      <c r="H319" s="86">
        <f t="shared" si="25"/>
        <v>0</v>
      </c>
    </row>
    <row r="320" spans="1:8" s="28" customFormat="1" ht="31.5">
      <c r="A320" s="91" t="s">
        <v>167</v>
      </c>
      <c r="B320" s="92" t="s">
        <v>100</v>
      </c>
      <c r="C320" s="90" t="s">
        <v>62</v>
      </c>
      <c r="D320" s="90" t="s">
        <v>108</v>
      </c>
      <c r="E320" s="92" t="s">
        <v>162</v>
      </c>
      <c r="F320" s="92"/>
      <c r="G320" s="86">
        <f t="shared" si="25"/>
        <v>240000</v>
      </c>
      <c r="H320" s="86">
        <f t="shared" si="25"/>
        <v>0</v>
      </c>
    </row>
    <row r="321" spans="1:8" s="21" customFormat="1" ht="31.5">
      <c r="A321" s="98" t="s">
        <v>141</v>
      </c>
      <c r="B321" s="92" t="s">
        <v>100</v>
      </c>
      <c r="C321" s="90" t="s">
        <v>62</v>
      </c>
      <c r="D321" s="90" t="s">
        <v>108</v>
      </c>
      <c r="E321" s="92" t="s">
        <v>162</v>
      </c>
      <c r="F321" s="92" t="s">
        <v>120</v>
      </c>
      <c r="G321" s="86">
        <f>30000+90000+167200-47200</f>
        <v>240000</v>
      </c>
      <c r="H321" s="86">
        <v>0</v>
      </c>
    </row>
    <row r="322" spans="1:8" s="21" customFormat="1" ht="31.5">
      <c r="A322" s="91" t="s">
        <v>132</v>
      </c>
      <c r="B322" s="92" t="s">
        <v>100</v>
      </c>
      <c r="C322" s="90" t="s">
        <v>62</v>
      </c>
      <c r="D322" s="90" t="s">
        <v>108</v>
      </c>
      <c r="E322" s="92" t="s">
        <v>131</v>
      </c>
      <c r="F322" s="92"/>
      <c r="G322" s="86">
        <f aca="true" t="shared" si="26" ref="G322:H324">G323</f>
        <v>81000</v>
      </c>
      <c r="H322" s="86">
        <f t="shared" si="26"/>
        <v>0</v>
      </c>
    </row>
    <row r="323" spans="1:8" s="21" customFormat="1" ht="31.5">
      <c r="A323" s="91" t="s">
        <v>53</v>
      </c>
      <c r="B323" s="92" t="s">
        <v>100</v>
      </c>
      <c r="C323" s="90" t="s">
        <v>62</v>
      </c>
      <c r="D323" s="90" t="s">
        <v>108</v>
      </c>
      <c r="E323" s="92" t="s">
        <v>51</v>
      </c>
      <c r="F323" s="92"/>
      <c r="G323" s="86">
        <f t="shared" si="26"/>
        <v>81000</v>
      </c>
      <c r="H323" s="86">
        <f t="shared" si="26"/>
        <v>0</v>
      </c>
    </row>
    <row r="324" spans="1:8" s="21" customFormat="1" ht="15.75">
      <c r="A324" s="91" t="s">
        <v>161</v>
      </c>
      <c r="B324" s="92" t="s">
        <v>100</v>
      </c>
      <c r="C324" s="90" t="s">
        <v>62</v>
      </c>
      <c r="D324" s="90" t="s">
        <v>108</v>
      </c>
      <c r="E324" s="92" t="s">
        <v>52</v>
      </c>
      <c r="F324" s="92"/>
      <c r="G324" s="86">
        <f t="shared" si="26"/>
        <v>81000</v>
      </c>
      <c r="H324" s="86">
        <f t="shared" si="26"/>
        <v>0</v>
      </c>
    </row>
    <row r="325" spans="1:8" s="21" customFormat="1" ht="31.5">
      <c r="A325" s="98" t="s">
        <v>141</v>
      </c>
      <c r="B325" s="92" t="s">
        <v>100</v>
      </c>
      <c r="C325" s="90" t="s">
        <v>62</v>
      </c>
      <c r="D325" s="90" t="s">
        <v>108</v>
      </c>
      <c r="E325" s="92" t="s">
        <v>52</v>
      </c>
      <c r="F325" s="92" t="s">
        <v>120</v>
      </c>
      <c r="G325" s="46">
        <f>151900-50000-20900</f>
        <v>81000</v>
      </c>
      <c r="H325" s="86">
        <v>0</v>
      </c>
    </row>
    <row r="326" spans="1:8" s="21" customFormat="1" ht="15.75">
      <c r="A326" s="81" t="s">
        <v>74</v>
      </c>
      <c r="B326" s="82" t="s">
        <v>100</v>
      </c>
      <c r="C326" s="88" t="s">
        <v>75</v>
      </c>
      <c r="D326" s="88"/>
      <c r="E326" s="82"/>
      <c r="F326" s="82"/>
      <c r="G326" s="84">
        <f>G327+G336+G359+G380</f>
        <v>175871328</v>
      </c>
      <c r="H326" s="84">
        <f>H327+H336+H359+H380</f>
        <v>113293300</v>
      </c>
    </row>
    <row r="327" spans="1:8" s="21" customFormat="1" ht="15.75">
      <c r="A327" s="81" t="s">
        <v>69</v>
      </c>
      <c r="B327" s="82" t="s">
        <v>100</v>
      </c>
      <c r="C327" s="88" t="s">
        <v>75</v>
      </c>
      <c r="D327" s="88" t="s">
        <v>62</v>
      </c>
      <c r="E327" s="83"/>
      <c r="F327" s="82"/>
      <c r="G327" s="84">
        <f>G328</f>
        <v>72286763</v>
      </c>
      <c r="H327" s="84">
        <f>H328</f>
        <v>48394700</v>
      </c>
    </row>
    <row r="328" spans="1:8" s="21" customFormat="1" ht="15.75">
      <c r="A328" s="76" t="s">
        <v>25</v>
      </c>
      <c r="B328" s="92" t="s">
        <v>100</v>
      </c>
      <c r="C328" s="90" t="s">
        <v>75</v>
      </c>
      <c r="D328" s="90" t="s">
        <v>62</v>
      </c>
      <c r="E328" s="92" t="s">
        <v>24</v>
      </c>
      <c r="F328" s="92"/>
      <c r="G328" s="46">
        <f>G329</f>
        <v>72286763</v>
      </c>
      <c r="H328" s="46">
        <f>H329</f>
        <v>48394700</v>
      </c>
    </row>
    <row r="329" spans="1:8" s="21" customFormat="1" ht="15.75">
      <c r="A329" s="6" t="s">
        <v>26</v>
      </c>
      <c r="B329" s="92" t="s">
        <v>100</v>
      </c>
      <c r="C329" s="90" t="s">
        <v>75</v>
      </c>
      <c r="D329" s="90" t="s">
        <v>62</v>
      </c>
      <c r="E329" s="92" t="s">
        <v>23</v>
      </c>
      <c r="F329" s="90"/>
      <c r="G329" s="46">
        <f>G330+G332+G334</f>
        <v>72286763</v>
      </c>
      <c r="H329" s="46">
        <f>H330+H332+H334</f>
        <v>48394700</v>
      </c>
    </row>
    <row r="330" spans="1:8" s="21" customFormat="1" ht="47.25">
      <c r="A330" s="6" t="s">
        <v>171</v>
      </c>
      <c r="B330" s="92" t="s">
        <v>100</v>
      </c>
      <c r="C330" s="90" t="s">
        <v>75</v>
      </c>
      <c r="D330" s="90" t="s">
        <v>62</v>
      </c>
      <c r="E330" s="92" t="s">
        <v>230</v>
      </c>
      <c r="F330" s="90"/>
      <c r="G330" s="46">
        <f>G331</f>
        <v>23892063</v>
      </c>
      <c r="H330" s="46">
        <f>H331</f>
        <v>0</v>
      </c>
    </row>
    <row r="331" spans="1:8" s="21" customFormat="1" ht="31.5">
      <c r="A331" s="76" t="s">
        <v>177</v>
      </c>
      <c r="B331" s="92" t="s">
        <v>100</v>
      </c>
      <c r="C331" s="90" t="s">
        <v>75</v>
      </c>
      <c r="D331" s="90" t="s">
        <v>62</v>
      </c>
      <c r="E331" s="92" t="s">
        <v>230</v>
      </c>
      <c r="F331" s="90" t="s">
        <v>122</v>
      </c>
      <c r="G331" s="46">
        <f>26052200-946626-910910-1-302600</f>
        <v>23892063</v>
      </c>
      <c r="H331" s="86">
        <v>0</v>
      </c>
    </row>
    <row r="332" spans="1:8" s="23" customFormat="1" ht="63">
      <c r="A332" s="76" t="s">
        <v>234</v>
      </c>
      <c r="B332" s="92" t="s">
        <v>100</v>
      </c>
      <c r="C332" s="90" t="s">
        <v>75</v>
      </c>
      <c r="D332" s="90" t="s">
        <v>62</v>
      </c>
      <c r="E332" s="92" t="s">
        <v>233</v>
      </c>
      <c r="F332" s="90"/>
      <c r="G332" s="46">
        <f>G333</f>
        <v>1934000</v>
      </c>
      <c r="H332" s="46">
        <f>H333</f>
        <v>1934000</v>
      </c>
    </row>
    <row r="333" spans="1:8" s="23" customFormat="1" ht="31.5">
      <c r="A333" s="76" t="s">
        <v>177</v>
      </c>
      <c r="B333" s="92" t="s">
        <v>100</v>
      </c>
      <c r="C333" s="90" t="s">
        <v>75</v>
      </c>
      <c r="D333" s="90" t="s">
        <v>62</v>
      </c>
      <c r="E333" s="92" t="s">
        <v>233</v>
      </c>
      <c r="F333" s="90" t="s">
        <v>122</v>
      </c>
      <c r="G333" s="46">
        <v>1934000</v>
      </c>
      <c r="H333" s="46">
        <v>1934000</v>
      </c>
    </row>
    <row r="334" spans="1:8" s="23" customFormat="1" ht="47.25">
      <c r="A334" s="76" t="s">
        <v>236</v>
      </c>
      <c r="B334" s="92" t="s">
        <v>100</v>
      </c>
      <c r="C334" s="90" t="s">
        <v>75</v>
      </c>
      <c r="D334" s="90" t="s">
        <v>62</v>
      </c>
      <c r="E334" s="92" t="s">
        <v>235</v>
      </c>
      <c r="F334" s="90"/>
      <c r="G334" s="46">
        <f>G335</f>
        <v>46460700</v>
      </c>
      <c r="H334" s="46">
        <f>H335</f>
        <v>46460700</v>
      </c>
    </row>
    <row r="335" spans="1:8" s="23" customFormat="1" ht="31.5">
      <c r="A335" s="76" t="s">
        <v>177</v>
      </c>
      <c r="B335" s="92" t="s">
        <v>100</v>
      </c>
      <c r="C335" s="90" t="s">
        <v>75</v>
      </c>
      <c r="D335" s="90" t="s">
        <v>62</v>
      </c>
      <c r="E335" s="92" t="s">
        <v>235</v>
      </c>
      <c r="F335" s="90" t="s">
        <v>122</v>
      </c>
      <c r="G335" s="46">
        <v>46460700</v>
      </c>
      <c r="H335" s="46">
        <v>46460700</v>
      </c>
    </row>
    <row r="336" spans="1:8" s="23" customFormat="1" ht="15.75">
      <c r="A336" s="81" t="s">
        <v>82</v>
      </c>
      <c r="B336" s="82" t="s">
        <v>100</v>
      </c>
      <c r="C336" s="82" t="s">
        <v>75</v>
      </c>
      <c r="D336" s="82" t="s">
        <v>64</v>
      </c>
      <c r="E336" s="82"/>
      <c r="F336" s="88"/>
      <c r="G336" s="84">
        <f>G337+G353</f>
        <v>93054965</v>
      </c>
      <c r="H336" s="84">
        <f>H337+H353</f>
        <v>64650000</v>
      </c>
    </row>
    <row r="337" spans="1:8" s="23" customFormat="1" ht="15.75">
      <c r="A337" s="76" t="s">
        <v>25</v>
      </c>
      <c r="B337" s="31" t="s">
        <v>100</v>
      </c>
      <c r="C337" s="31" t="s">
        <v>75</v>
      </c>
      <c r="D337" s="31" t="s">
        <v>64</v>
      </c>
      <c r="E337" s="92" t="s">
        <v>24</v>
      </c>
      <c r="F337" s="92"/>
      <c r="G337" s="86">
        <f>G338</f>
        <v>82481323</v>
      </c>
      <c r="H337" s="86">
        <f>H338</f>
        <v>63097300</v>
      </c>
    </row>
    <row r="338" spans="1:8" s="21" customFormat="1" ht="15.75">
      <c r="A338" s="6" t="s">
        <v>26</v>
      </c>
      <c r="B338" s="31" t="s">
        <v>100</v>
      </c>
      <c r="C338" s="31" t="s">
        <v>75</v>
      </c>
      <c r="D338" s="31" t="s">
        <v>64</v>
      </c>
      <c r="E338" s="92" t="s">
        <v>23</v>
      </c>
      <c r="F338" s="90"/>
      <c r="G338" s="86">
        <f>G339+G341+G343+G345+G347+G349+G351</f>
        <v>82481323</v>
      </c>
      <c r="H338" s="86">
        <f>H339+H341+H343+H345+H347+H349+H351</f>
        <v>63097300</v>
      </c>
    </row>
    <row r="339" spans="1:8" s="21" customFormat="1" ht="47.25">
      <c r="A339" s="6" t="s">
        <v>171</v>
      </c>
      <c r="B339" s="31" t="s">
        <v>100</v>
      </c>
      <c r="C339" s="31" t="s">
        <v>75</v>
      </c>
      <c r="D339" s="31" t="s">
        <v>64</v>
      </c>
      <c r="E339" s="92" t="s">
        <v>230</v>
      </c>
      <c r="F339" s="90"/>
      <c r="G339" s="86">
        <f>G340</f>
        <v>18197023</v>
      </c>
      <c r="H339" s="86">
        <f>H340</f>
        <v>0</v>
      </c>
    </row>
    <row r="340" spans="1:8" s="21" customFormat="1" ht="31.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230</v>
      </c>
      <c r="F340" s="90" t="s">
        <v>122</v>
      </c>
      <c r="G340" s="86">
        <f>21074400-2637060-240317</f>
        <v>18197023</v>
      </c>
      <c r="H340" s="86">
        <v>0</v>
      </c>
    </row>
    <row r="341" spans="1:8" s="21" customFormat="1" ht="31.5">
      <c r="A341" s="100" t="s">
        <v>338</v>
      </c>
      <c r="B341" s="31" t="s">
        <v>100</v>
      </c>
      <c r="C341" s="31" t="s">
        <v>75</v>
      </c>
      <c r="D341" s="31" t="s">
        <v>64</v>
      </c>
      <c r="E341" s="92" t="s">
        <v>237</v>
      </c>
      <c r="F341" s="92"/>
      <c r="G341" s="86">
        <f>G342</f>
        <v>20000</v>
      </c>
      <c r="H341" s="86">
        <f>H342</f>
        <v>0</v>
      </c>
    </row>
    <row r="342" spans="1:8" s="21" customFormat="1" ht="31.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237</v>
      </c>
      <c r="F342" s="92" t="s">
        <v>122</v>
      </c>
      <c r="G342" s="86">
        <f>284400-34400-150000-80000</f>
        <v>20000</v>
      </c>
      <c r="H342" s="46">
        <v>0</v>
      </c>
    </row>
    <row r="343" spans="1:8" s="21" customFormat="1" ht="15.75">
      <c r="A343" s="91" t="s">
        <v>161</v>
      </c>
      <c r="B343" s="31" t="s">
        <v>100</v>
      </c>
      <c r="C343" s="31" t="s">
        <v>75</v>
      </c>
      <c r="D343" s="31" t="s">
        <v>64</v>
      </c>
      <c r="E343" s="92" t="s">
        <v>238</v>
      </c>
      <c r="F343" s="92"/>
      <c r="G343" s="86">
        <f>G344</f>
        <v>1167000</v>
      </c>
      <c r="H343" s="86">
        <f>H344</f>
        <v>0</v>
      </c>
    </row>
    <row r="344" spans="1:8" s="21" customFormat="1" ht="31.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238</v>
      </c>
      <c r="F344" s="92" t="s">
        <v>122</v>
      </c>
      <c r="G344" s="86">
        <f>1327000-104400-300000+104400+140000</f>
        <v>1167000</v>
      </c>
      <c r="H344" s="46">
        <v>0</v>
      </c>
    </row>
    <row r="345" spans="1:8" s="21" customFormat="1" ht="63">
      <c r="A345" s="98" t="s">
        <v>234</v>
      </c>
      <c r="B345" s="31" t="s">
        <v>100</v>
      </c>
      <c r="C345" s="31" t="s">
        <v>75</v>
      </c>
      <c r="D345" s="31" t="s">
        <v>64</v>
      </c>
      <c r="E345" s="92" t="s">
        <v>233</v>
      </c>
      <c r="F345" s="92"/>
      <c r="G345" s="86">
        <f>G346</f>
        <v>1678400</v>
      </c>
      <c r="H345" s="86">
        <f>H346</f>
        <v>1678400</v>
      </c>
    </row>
    <row r="346" spans="1:8" s="21" customFormat="1" ht="31.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233</v>
      </c>
      <c r="F346" s="92" t="s">
        <v>122</v>
      </c>
      <c r="G346" s="86">
        <v>1678400</v>
      </c>
      <c r="H346" s="86">
        <v>1678400</v>
      </c>
    </row>
    <row r="347" spans="1:8" s="21" customFormat="1" ht="63">
      <c r="A347" s="98" t="s">
        <v>240</v>
      </c>
      <c r="B347" s="31" t="s">
        <v>100</v>
      </c>
      <c r="C347" s="31" t="s">
        <v>75</v>
      </c>
      <c r="D347" s="31" t="s">
        <v>64</v>
      </c>
      <c r="E347" s="92" t="s">
        <v>239</v>
      </c>
      <c r="F347" s="31"/>
      <c r="G347" s="46">
        <f>G348</f>
        <v>136600</v>
      </c>
      <c r="H347" s="46">
        <f>H348</f>
        <v>136600</v>
      </c>
    </row>
    <row r="348" spans="1:8" s="21" customFormat="1" ht="31.5">
      <c r="A348" s="76" t="s">
        <v>177</v>
      </c>
      <c r="B348" s="31" t="s">
        <v>100</v>
      </c>
      <c r="C348" s="31" t="s">
        <v>75</v>
      </c>
      <c r="D348" s="31" t="s">
        <v>64</v>
      </c>
      <c r="E348" s="92" t="s">
        <v>239</v>
      </c>
      <c r="F348" s="31" t="s">
        <v>122</v>
      </c>
      <c r="G348" s="46">
        <v>136600</v>
      </c>
      <c r="H348" s="46">
        <v>136600</v>
      </c>
    </row>
    <row r="349" spans="1:8" s="28" customFormat="1" ht="47.25">
      <c r="A349" s="98" t="s">
        <v>242</v>
      </c>
      <c r="B349" s="31" t="s">
        <v>100</v>
      </c>
      <c r="C349" s="31" t="s">
        <v>75</v>
      </c>
      <c r="D349" s="31" t="s">
        <v>64</v>
      </c>
      <c r="E349" s="92" t="s">
        <v>241</v>
      </c>
      <c r="F349" s="31"/>
      <c r="G349" s="86">
        <f>G350</f>
        <v>60023400</v>
      </c>
      <c r="H349" s="86">
        <f>H350</f>
        <v>60023400</v>
      </c>
    </row>
    <row r="350" spans="1:8" s="28" customFormat="1" ht="31.5">
      <c r="A350" s="76" t="s">
        <v>177</v>
      </c>
      <c r="B350" s="31" t="s">
        <v>100</v>
      </c>
      <c r="C350" s="31" t="s">
        <v>75</v>
      </c>
      <c r="D350" s="31" t="s">
        <v>64</v>
      </c>
      <c r="E350" s="92" t="s">
        <v>241</v>
      </c>
      <c r="F350" s="31" t="s">
        <v>122</v>
      </c>
      <c r="G350" s="86">
        <v>60023400</v>
      </c>
      <c r="H350" s="86">
        <v>60023400</v>
      </c>
    </row>
    <row r="351" spans="1:8" s="21" customFormat="1" ht="15.75">
      <c r="A351" s="98" t="s">
        <v>244</v>
      </c>
      <c r="B351" s="31" t="s">
        <v>100</v>
      </c>
      <c r="C351" s="31" t="s">
        <v>75</v>
      </c>
      <c r="D351" s="31" t="s">
        <v>64</v>
      </c>
      <c r="E351" s="92" t="s">
        <v>243</v>
      </c>
      <c r="F351" s="31"/>
      <c r="G351" s="86">
        <f>G352</f>
        <v>1258900</v>
      </c>
      <c r="H351" s="86">
        <f>H352</f>
        <v>1258900</v>
      </c>
    </row>
    <row r="352" spans="1:8" s="21" customFormat="1" ht="31.5">
      <c r="A352" s="76" t="s">
        <v>177</v>
      </c>
      <c r="B352" s="31" t="s">
        <v>100</v>
      </c>
      <c r="C352" s="31" t="s">
        <v>75</v>
      </c>
      <c r="D352" s="31" t="s">
        <v>64</v>
      </c>
      <c r="E352" s="92" t="s">
        <v>243</v>
      </c>
      <c r="F352" s="31" t="s">
        <v>122</v>
      </c>
      <c r="G352" s="86">
        <v>1258900</v>
      </c>
      <c r="H352" s="86">
        <v>1258900</v>
      </c>
    </row>
    <row r="353" spans="1:8" s="21" customFormat="1" ht="31.5">
      <c r="A353" s="6" t="s">
        <v>35</v>
      </c>
      <c r="B353" s="31" t="s">
        <v>100</v>
      </c>
      <c r="C353" s="31" t="s">
        <v>75</v>
      </c>
      <c r="D353" s="31" t="s">
        <v>64</v>
      </c>
      <c r="E353" s="92" t="s">
        <v>33</v>
      </c>
      <c r="F353" s="92"/>
      <c r="G353" s="86">
        <f>G354</f>
        <v>10573642</v>
      </c>
      <c r="H353" s="86">
        <f>H354</f>
        <v>1552700</v>
      </c>
    </row>
    <row r="354" spans="1:8" s="21" customFormat="1" ht="31.5">
      <c r="A354" s="91" t="s">
        <v>36</v>
      </c>
      <c r="B354" s="31" t="s">
        <v>100</v>
      </c>
      <c r="C354" s="31" t="s">
        <v>75</v>
      </c>
      <c r="D354" s="31" t="s">
        <v>64</v>
      </c>
      <c r="E354" s="89" t="s">
        <v>34</v>
      </c>
      <c r="F354" s="89"/>
      <c r="G354" s="86">
        <f>G355+G357</f>
        <v>10573642</v>
      </c>
      <c r="H354" s="86">
        <f>H355+H357</f>
        <v>1552700</v>
      </c>
    </row>
    <row r="355" spans="1:8" s="21" customFormat="1" ht="47.25">
      <c r="A355" s="91" t="s">
        <v>171</v>
      </c>
      <c r="B355" s="31" t="s">
        <v>100</v>
      </c>
      <c r="C355" s="31" t="s">
        <v>75</v>
      </c>
      <c r="D355" s="31" t="s">
        <v>64</v>
      </c>
      <c r="E355" s="89" t="s">
        <v>245</v>
      </c>
      <c r="F355" s="89"/>
      <c r="G355" s="86">
        <f>G356</f>
        <v>9020942</v>
      </c>
      <c r="H355" s="86">
        <f>H356</f>
        <v>0</v>
      </c>
    </row>
    <row r="356" spans="1:8" s="21" customFormat="1" ht="31.5">
      <c r="A356" s="76" t="s">
        <v>177</v>
      </c>
      <c r="B356" s="31" t="s">
        <v>100</v>
      </c>
      <c r="C356" s="31" t="s">
        <v>75</v>
      </c>
      <c r="D356" s="31" t="s">
        <v>64</v>
      </c>
      <c r="E356" s="89" t="s">
        <v>245</v>
      </c>
      <c r="F356" s="31" t="s">
        <v>122</v>
      </c>
      <c r="G356" s="86">
        <f>9133500-112558</f>
        <v>9020942</v>
      </c>
      <c r="H356" s="86">
        <v>0</v>
      </c>
    </row>
    <row r="357" spans="1:8" s="21" customFormat="1" ht="63">
      <c r="A357" s="98" t="s">
        <v>234</v>
      </c>
      <c r="B357" s="31" t="s">
        <v>100</v>
      </c>
      <c r="C357" s="31" t="s">
        <v>75</v>
      </c>
      <c r="D357" s="31" t="s">
        <v>64</v>
      </c>
      <c r="E357" s="89" t="s">
        <v>262</v>
      </c>
      <c r="F357" s="89"/>
      <c r="G357" s="86">
        <f>G358</f>
        <v>1552700</v>
      </c>
      <c r="H357" s="86">
        <f>H358</f>
        <v>1552700</v>
      </c>
    </row>
    <row r="358" spans="1:8" s="21" customFormat="1" ht="31.5">
      <c r="A358" s="76" t="s">
        <v>177</v>
      </c>
      <c r="B358" s="31" t="s">
        <v>100</v>
      </c>
      <c r="C358" s="31" t="s">
        <v>75</v>
      </c>
      <c r="D358" s="31" t="s">
        <v>64</v>
      </c>
      <c r="E358" s="89" t="s">
        <v>262</v>
      </c>
      <c r="F358" s="89">
        <v>600</v>
      </c>
      <c r="G358" s="86">
        <v>1552700</v>
      </c>
      <c r="H358" s="86">
        <v>1552700</v>
      </c>
    </row>
    <row r="359" spans="1:8" s="21" customFormat="1" ht="15.75">
      <c r="A359" s="95" t="s">
        <v>83</v>
      </c>
      <c r="B359" s="82" t="s">
        <v>100</v>
      </c>
      <c r="C359" s="82" t="s">
        <v>75</v>
      </c>
      <c r="D359" s="82" t="s">
        <v>75</v>
      </c>
      <c r="E359" s="83"/>
      <c r="F359" s="83"/>
      <c r="G359" s="84">
        <f>G360+G376+G370</f>
        <v>921800</v>
      </c>
      <c r="H359" s="84">
        <f>H360+H376+H370</f>
        <v>248600</v>
      </c>
    </row>
    <row r="360" spans="1:8" s="25" customFormat="1" ht="15.75">
      <c r="A360" s="91" t="s">
        <v>25</v>
      </c>
      <c r="B360" s="92" t="s">
        <v>100</v>
      </c>
      <c r="C360" s="92" t="s">
        <v>75</v>
      </c>
      <c r="D360" s="92" t="s">
        <v>75</v>
      </c>
      <c r="E360" s="89" t="s">
        <v>24</v>
      </c>
      <c r="F360" s="89"/>
      <c r="G360" s="86">
        <f>G361+G364</f>
        <v>826800</v>
      </c>
      <c r="H360" s="86">
        <f>H361+H364</f>
        <v>248600</v>
      </c>
    </row>
    <row r="361" spans="1:8" s="29" customFormat="1" ht="15.75">
      <c r="A361" s="91" t="s">
        <v>248</v>
      </c>
      <c r="B361" s="92" t="s">
        <v>100</v>
      </c>
      <c r="C361" s="92" t="s">
        <v>75</v>
      </c>
      <c r="D361" s="92" t="s">
        <v>75</v>
      </c>
      <c r="E361" s="89" t="s">
        <v>247</v>
      </c>
      <c r="F361" s="89"/>
      <c r="G361" s="86">
        <f>G362</f>
        <v>120000</v>
      </c>
      <c r="H361" s="86">
        <f>H362</f>
        <v>0</v>
      </c>
    </row>
    <row r="362" spans="1:8" s="25" customFormat="1" ht="31.5">
      <c r="A362" s="91" t="s">
        <v>218</v>
      </c>
      <c r="B362" s="92" t="s">
        <v>100</v>
      </c>
      <c r="C362" s="92" t="s">
        <v>75</v>
      </c>
      <c r="D362" s="92" t="s">
        <v>75</v>
      </c>
      <c r="E362" s="89" t="s">
        <v>246</v>
      </c>
      <c r="F362" s="89"/>
      <c r="G362" s="86">
        <f>G363</f>
        <v>120000</v>
      </c>
      <c r="H362" s="86">
        <f>H363</f>
        <v>0</v>
      </c>
    </row>
    <row r="363" spans="1:8" s="25" customFormat="1" ht="31.5">
      <c r="A363" s="91" t="s">
        <v>177</v>
      </c>
      <c r="B363" s="92" t="s">
        <v>100</v>
      </c>
      <c r="C363" s="92" t="s">
        <v>75</v>
      </c>
      <c r="D363" s="92" t="s">
        <v>75</v>
      </c>
      <c r="E363" s="89" t="s">
        <v>246</v>
      </c>
      <c r="F363" s="89">
        <v>600</v>
      </c>
      <c r="G363" s="86">
        <f>14000+57000+24500+54500-30000</f>
        <v>120000</v>
      </c>
      <c r="H363" s="86">
        <v>0</v>
      </c>
    </row>
    <row r="364" spans="1:8" s="25" customFormat="1" ht="31.5">
      <c r="A364" s="91" t="s">
        <v>251</v>
      </c>
      <c r="B364" s="92" t="s">
        <v>100</v>
      </c>
      <c r="C364" s="92" t="s">
        <v>75</v>
      </c>
      <c r="D364" s="92" t="s">
        <v>75</v>
      </c>
      <c r="E364" s="34" t="s">
        <v>250</v>
      </c>
      <c r="F364" s="89"/>
      <c r="G364" s="86">
        <f>G365+G368</f>
        <v>706800</v>
      </c>
      <c r="H364" s="86">
        <f>H365+H368</f>
        <v>248600</v>
      </c>
    </row>
    <row r="365" spans="1:8" s="21" customFormat="1" ht="31.5">
      <c r="A365" s="91" t="s">
        <v>252</v>
      </c>
      <c r="B365" s="92" t="s">
        <v>100</v>
      </c>
      <c r="C365" s="92" t="s">
        <v>75</v>
      </c>
      <c r="D365" s="92" t="s">
        <v>75</v>
      </c>
      <c r="E365" s="89" t="s">
        <v>249</v>
      </c>
      <c r="F365" s="90"/>
      <c r="G365" s="86">
        <f>G366+G367</f>
        <v>458200</v>
      </c>
      <c r="H365" s="86">
        <f>H366+H367</f>
        <v>0</v>
      </c>
    </row>
    <row r="366" spans="1:8" s="21" customFormat="1" ht="31.5">
      <c r="A366" s="91" t="s">
        <v>141</v>
      </c>
      <c r="B366" s="92" t="s">
        <v>100</v>
      </c>
      <c r="C366" s="92" t="s">
        <v>75</v>
      </c>
      <c r="D366" s="92" t="s">
        <v>75</v>
      </c>
      <c r="E366" s="89" t="s">
        <v>249</v>
      </c>
      <c r="F366" s="90" t="s">
        <v>120</v>
      </c>
      <c r="G366" s="86">
        <v>338200</v>
      </c>
      <c r="H366" s="86">
        <v>0</v>
      </c>
    </row>
    <row r="367" spans="1:8" s="21" customFormat="1" ht="31.5">
      <c r="A367" s="76" t="s">
        <v>177</v>
      </c>
      <c r="B367" s="92" t="s">
        <v>100</v>
      </c>
      <c r="C367" s="92" t="s">
        <v>75</v>
      </c>
      <c r="D367" s="92" t="s">
        <v>75</v>
      </c>
      <c r="E367" s="89" t="s">
        <v>249</v>
      </c>
      <c r="F367" s="90" t="s">
        <v>122</v>
      </c>
      <c r="G367" s="86">
        <v>120000</v>
      </c>
      <c r="H367" s="103">
        <v>0</v>
      </c>
    </row>
    <row r="368" spans="1:8" s="21" customFormat="1" ht="47.25">
      <c r="A368" s="93" t="s">
        <v>254</v>
      </c>
      <c r="B368" s="92" t="s">
        <v>100</v>
      </c>
      <c r="C368" s="92" t="s">
        <v>75</v>
      </c>
      <c r="D368" s="92" t="s">
        <v>75</v>
      </c>
      <c r="E368" s="92" t="s">
        <v>253</v>
      </c>
      <c r="F368" s="92"/>
      <c r="G368" s="86">
        <f>G369</f>
        <v>248600</v>
      </c>
      <c r="H368" s="86">
        <f>H369</f>
        <v>248600</v>
      </c>
    </row>
    <row r="369" spans="1:8" s="21" customFormat="1" ht="31.5">
      <c r="A369" s="76" t="s">
        <v>177</v>
      </c>
      <c r="B369" s="92" t="s">
        <v>100</v>
      </c>
      <c r="C369" s="92" t="s">
        <v>75</v>
      </c>
      <c r="D369" s="92" t="s">
        <v>75</v>
      </c>
      <c r="E369" s="92" t="s">
        <v>253</v>
      </c>
      <c r="F369" s="92" t="s">
        <v>122</v>
      </c>
      <c r="G369" s="46">
        <v>248600</v>
      </c>
      <c r="H369" s="46">
        <v>248600</v>
      </c>
    </row>
    <row r="370" spans="1:8" s="21" customFormat="1" ht="15.75">
      <c r="A370" s="98" t="s">
        <v>153</v>
      </c>
      <c r="B370" s="92" t="s">
        <v>100</v>
      </c>
      <c r="C370" s="92" t="s">
        <v>75</v>
      </c>
      <c r="D370" s="92" t="s">
        <v>75</v>
      </c>
      <c r="E370" s="92" t="s">
        <v>151</v>
      </c>
      <c r="F370" s="31"/>
      <c r="G370" s="86">
        <f>G371</f>
        <v>75000</v>
      </c>
      <c r="H370" s="86">
        <f>H371</f>
        <v>0</v>
      </c>
    </row>
    <row r="371" spans="1:8" s="21" customFormat="1" ht="31.5">
      <c r="A371" s="76" t="s">
        <v>223</v>
      </c>
      <c r="B371" s="92" t="s">
        <v>100</v>
      </c>
      <c r="C371" s="92" t="s">
        <v>75</v>
      </c>
      <c r="D371" s="92" t="s">
        <v>75</v>
      </c>
      <c r="E371" s="92" t="s">
        <v>222</v>
      </c>
      <c r="F371" s="31" t="s">
        <v>316</v>
      </c>
      <c r="G371" s="86">
        <f>G372+G374</f>
        <v>75000</v>
      </c>
      <c r="H371" s="86">
        <f>H372+H374</f>
        <v>0</v>
      </c>
    </row>
    <row r="372" spans="1:8" s="21" customFormat="1" ht="31.5">
      <c r="A372" s="6" t="s">
        <v>155</v>
      </c>
      <c r="B372" s="92" t="s">
        <v>100</v>
      </c>
      <c r="C372" s="92" t="s">
        <v>75</v>
      </c>
      <c r="D372" s="92" t="s">
        <v>75</v>
      </c>
      <c r="E372" s="92" t="s">
        <v>221</v>
      </c>
      <c r="F372" s="92"/>
      <c r="G372" s="86">
        <f>G373</f>
        <v>45000</v>
      </c>
      <c r="H372" s="86">
        <f>H373</f>
        <v>0</v>
      </c>
    </row>
    <row r="373" spans="1:8" s="21" customFormat="1" ht="31.5">
      <c r="A373" s="98" t="s">
        <v>177</v>
      </c>
      <c r="B373" s="92" t="s">
        <v>100</v>
      </c>
      <c r="C373" s="92" t="s">
        <v>75</v>
      </c>
      <c r="D373" s="92" t="s">
        <v>75</v>
      </c>
      <c r="E373" s="92" t="s">
        <v>221</v>
      </c>
      <c r="F373" s="92" t="s">
        <v>122</v>
      </c>
      <c r="G373" s="86">
        <v>45000</v>
      </c>
      <c r="H373" s="86">
        <v>0</v>
      </c>
    </row>
    <row r="374" spans="1:8" s="21" customFormat="1" ht="31.5">
      <c r="A374" s="91" t="s">
        <v>157</v>
      </c>
      <c r="B374" s="92" t="s">
        <v>100</v>
      </c>
      <c r="C374" s="92" t="s">
        <v>75</v>
      </c>
      <c r="D374" s="92" t="s">
        <v>75</v>
      </c>
      <c r="E374" s="92" t="s">
        <v>224</v>
      </c>
      <c r="F374" s="92"/>
      <c r="G374" s="86">
        <f>G375</f>
        <v>30000</v>
      </c>
      <c r="H374" s="86">
        <f>H375</f>
        <v>0</v>
      </c>
    </row>
    <row r="375" spans="1:8" s="21" customFormat="1" ht="31.5">
      <c r="A375" s="98" t="s">
        <v>177</v>
      </c>
      <c r="B375" s="92" t="s">
        <v>100</v>
      </c>
      <c r="C375" s="92" t="s">
        <v>75</v>
      </c>
      <c r="D375" s="92" t="s">
        <v>75</v>
      </c>
      <c r="E375" s="92" t="s">
        <v>224</v>
      </c>
      <c r="F375" s="92" t="s">
        <v>122</v>
      </c>
      <c r="G375" s="86">
        <v>30000</v>
      </c>
      <c r="H375" s="86">
        <v>0</v>
      </c>
    </row>
    <row r="376" spans="1:8" s="21" customFormat="1" ht="31.5">
      <c r="A376" s="104" t="s">
        <v>143</v>
      </c>
      <c r="B376" s="92" t="s">
        <v>100</v>
      </c>
      <c r="C376" s="92" t="s">
        <v>75</v>
      </c>
      <c r="D376" s="92" t="s">
        <v>75</v>
      </c>
      <c r="E376" s="92" t="s">
        <v>144</v>
      </c>
      <c r="F376" s="92"/>
      <c r="G376" s="46">
        <f aca="true" t="shared" si="27" ref="G376:H378">G377</f>
        <v>20000</v>
      </c>
      <c r="H376" s="46">
        <f t="shared" si="27"/>
        <v>0</v>
      </c>
    </row>
    <row r="377" spans="1:8" s="21" customFormat="1" ht="31.5">
      <c r="A377" s="104" t="s">
        <v>229</v>
      </c>
      <c r="B377" s="92" t="s">
        <v>100</v>
      </c>
      <c r="C377" s="92" t="s">
        <v>75</v>
      </c>
      <c r="D377" s="92" t="s">
        <v>75</v>
      </c>
      <c r="E377" s="92" t="s">
        <v>228</v>
      </c>
      <c r="F377" s="92"/>
      <c r="G377" s="46">
        <f t="shared" si="27"/>
        <v>20000</v>
      </c>
      <c r="H377" s="46">
        <f t="shared" si="27"/>
        <v>0</v>
      </c>
    </row>
    <row r="378" spans="1:8" s="21" customFormat="1" ht="15.75">
      <c r="A378" s="104" t="s">
        <v>161</v>
      </c>
      <c r="B378" s="92" t="s">
        <v>100</v>
      </c>
      <c r="C378" s="92" t="s">
        <v>75</v>
      </c>
      <c r="D378" s="92" t="s">
        <v>75</v>
      </c>
      <c r="E378" s="92" t="s">
        <v>227</v>
      </c>
      <c r="F378" s="92"/>
      <c r="G378" s="46">
        <f t="shared" si="27"/>
        <v>20000</v>
      </c>
      <c r="H378" s="46">
        <f t="shared" si="27"/>
        <v>0</v>
      </c>
    </row>
    <row r="379" spans="1:8" s="21" customFormat="1" ht="31.5">
      <c r="A379" s="76" t="s">
        <v>177</v>
      </c>
      <c r="B379" s="92" t="s">
        <v>100</v>
      </c>
      <c r="C379" s="92" t="s">
        <v>75</v>
      </c>
      <c r="D379" s="92" t="s">
        <v>75</v>
      </c>
      <c r="E379" s="92" t="s">
        <v>227</v>
      </c>
      <c r="F379" s="92" t="s">
        <v>122</v>
      </c>
      <c r="G379" s="46">
        <f>23000-3000</f>
        <v>20000</v>
      </c>
      <c r="H379" s="46">
        <v>0</v>
      </c>
    </row>
    <row r="380" spans="1:8" s="21" customFormat="1" ht="15.75">
      <c r="A380" s="71" t="s">
        <v>76</v>
      </c>
      <c r="B380" s="82" t="s">
        <v>100</v>
      </c>
      <c r="C380" s="82" t="s">
        <v>75</v>
      </c>
      <c r="D380" s="82" t="s">
        <v>77</v>
      </c>
      <c r="E380" s="82"/>
      <c r="F380" s="82"/>
      <c r="G380" s="48">
        <f>G381</f>
        <v>9607800</v>
      </c>
      <c r="H380" s="48">
        <f>H381+H389</f>
        <v>0</v>
      </c>
    </row>
    <row r="381" spans="1:8" s="21" customFormat="1" ht="15.75">
      <c r="A381" s="91" t="s">
        <v>25</v>
      </c>
      <c r="B381" s="92" t="s">
        <v>100</v>
      </c>
      <c r="C381" s="92" t="s">
        <v>75</v>
      </c>
      <c r="D381" s="92" t="s">
        <v>77</v>
      </c>
      <c r="E381" s="92" t="s">
        <v>24</v>
      </c>
      <c r="F381" s="92"/>
      <c r="G381" s="46">
        <f>G385+G382+G389</f>
        <v>9607800</v>
      </c>
      <c r="H381" s="46">
        <f>H385</f>
        <v>0</v>
      </c>
    </row>
    <row r="382" spans="1:8" s="21" customFormat="1" ht="15.75">
      <c r="A382" s="6" t="s">
        <v>26</v>
      </c>
      <c r="B382" s="92" t="s">
        <v>100</v>
      </c>
      <c r="C382" s="92" t="s">
        <v>75</v>
      </c>
      <c r="D382" s="92" t="s">
        <v>77</v>
      </c>
      <c r="E382" s="122" t="s">
        <v>23</v>
      </c>
      <c r="F382" s="92"/>
      <c r="G382" s="46">
        <f>G383</f>
        <v>900000</v>
      </c>
      <c r="H382" s="46">
        <f>H383+H385+H389</f>
        <v>0</v>
      </c>
    </row>
    <row r="383" spans="1:8" s="21" customFormat="1" ht="15.75">
      <c r="A383" s="100" t="s">
        <v>161</v>
      </c>
      <c r="B383" s="92" t="s">
        <v>100</v>
      </c>
      <c r="C383" s="92" t="s">
        <v>75</v>
      </c>
      <c r="D383" s="92" t="s">
        <v>77</v>
      </c>
      <c r="E383" s="122" t="s">
        <v>238</v>
      </c>
      <c r="F383" s="92"/>
      <c r="G383" s="46">
        <f>G384</f>
        <v>900000</v>
      </c>
      <c r="H383" s="46">
        <f>H384</f>
        <v>0</v>
      </c>
    </row>
    <row r="384" spans="1:8" s="21" customFormat="1" ht="31.5">
      <c r="A384" s="100" t="s">
        <v>177</v>
      </c>
      <c r="B384" s="92" t="s">
        <v>100</v>
      </c>
      <c r="C384" s="92" t="s">
        <v>75</v>
      </c>
      <c r="D384" s="92" t="s">
        <v>77</v>
      </c>
      <c r="E384" s="122" t="s">
        <v>238</v>
      </c>
      <c r="F384" s="92" t="s">
        <v>122</v>
      </c>
      <c r="G384" s="46">
        <v>900000</v>
      </c>
      <c r="H384" s="46">
        <v>0</v>
      </c>
    </row>
    <row r="385" spans="1:8" s="21" customFormat="1" ht="31.5">
      <c r="A385" s="91" t="s">
        <v>257</v>
      </c>
      <c r="B385" s="92" t="s">
        <v>100</v>
      </c>
      <c r="C385" s="92" t="s">
        <v>75</v>
      </c>
      <c r="D385" s="92" t="s">
        <v>77</v>
      </c>
      <c r="E385" s="92" t="s">
        <v>256</v>
      </c>
      <c r="F385" s="92"/>
      <c r="G385" s="46">
        <f>G386</f>
        <v>67000</v>
      </c>
      <c r="H385" s="46">
        <f>H386</f>
        <v>0</v>
      </c>
    </row>
    <row r="386" spans="1:8" s="21" customFormat="1" ht="31.5">
      <c r="A386" s="76" t="s">
        <v>218</v>
      </c>
      <c r="B386" s="92" t="s">
        <v>100</v>
      </c>
      <c r="C386" s="92" t="s">
        <v>75</v>
      </c>
      <c r="D386" s="92" t="s">
        <v>77</v>
      </c>
      <c r="E386" s="92" t="s">
        <v>255</v>
      </c>
      <c r="F386" s="92"/>
      <c r="G386" s="46">
        <f>G387+G388</f>
        <v>67000</v>
      </c>
      <c r="H386" s="46">
        <f>H387+H388</f>
        <v>0</v>
      </c>
    </row>
    <row r="387" spans="1:8" s="21" customFormat="1" ht="31.5">
      <c r="A387" s="91" t="s">
        <v>141</v>
      </c>
      <c r="B387" s="92" t="s">
        <v>100</v>
      </c>
      <c r="C387" s="92" t="s">
        <v>75</v>
      </c>
      <c r="D387" s="92" t="s">
        <v>77</v>
      </c>
      <c r="E387" s="92" t="s">
        <v>255</v>
      </c>
      <c r="F387" s="90" t="s">
        <v>120</v>
      </c>
      <c r="G387" s="46">
        <v>7000</v>
      </c>
      <c r="H387" s="86">
        <v>0</v>
      </c>
    </row>
    <row r="388" spans="1:8" s="21" customFormat="1" ht="31.5">
      <c r="A388" s="76" t="s">
        <v>177</v>
      </c>
      <c r="B388" s="92" t="s">
        <v>100</v>
      </c>
      <c r="C388" s="92" t="s">
        <v>75</v>
      </c>
      <c r="D388" s="92" t="s">
        <v>77</v>
      </c>
      <c r="E388" s="92" t="s">
        <v>255</v>
      </c>
      <c r="F388" s="90" t="s">
        <v>122</v>
      </c>
      <c r="G388" s="46">
        <f>68000-8000</f>
        <v>60000</v>
      </c>
      <c r="H388" s="103">
        <v>0</v>
      </c>
    </row>
    <row r="389" spans="1:8" s="21" customFormat="1" ht="47.25">
      <c r="A389" s="91" t="s">
        <v>299</v>
      </c>
      <c r="B389" s="92" t="s">
        <v>100</v>
      </c>
      <c r="C389" s="92" t="s">
        <v>75</v>
      </c>
      <c r="D389" s="92" t="s">
        <v>77</v>
      </c>
      <c r="E389" s="92" t="s">
        <v>259</v>
      </c>
      <c r="F389" s="90"/>
      <c r="G389" s="86">
        <f>G390</f>
        <v>8640800</v>
      </c>
      <c r="H389" s="86">
        <f>H390</f>
        <v>0</v>
      </c>
    </row>
    <row r="390" spans="1:8" s="21" customFormat="1" ht="47.25">
      <c r="A390" s="91" t="s">
        <v>171</v>
      </c>
      <c r="B390" s="92" t="s">
        <v>100</v>
      </c>
      <c r="C390" s="92" t="s">
        <v>75</v>
      </c>
      <c r="D390" s="92" t="s">
        <v>77</v>
      </c>
      <c r="E390" s="92" t="s">
        <v>258</v>
      </c>
      <c r="F390" s="90"/>
      <c r="G390" s="86">
        <f>G391+G392</f>
        <v>8640800</v>
      </c>
      <c r="H390" s="86">
        <f>H391+H392</f>
        <v>0</v>
      </c>
    </row>
    <row r="391" spans="1:8" s="21" customFormat="1" ht="63">
      <c r="A391" s="91" t="s">
        <v>139</v>
      </c>
      <c r="B391" s="92" t="s">
        <v>100</v>
      </c>
      <c r="C391" s="92" t="s">
        <v>75</v>
      </c>
      <c r="D391" s="92" t="s">
        <v>77</v>
      </c>
      <c r="E391" s="92" t="s">
        <v>258</v>
      </c>
      <c r="F391" s="90" t="s">
        <v>119</v>
      </c>
      <c r="G391" s="86">
        <v>8046100</v>
      </c>
      <c r="H391" s="86">
        <v>0</v>
      </c>
    </row>
    <row r="392" spans="1:8" s="21" customFormat="1" ht="31.5">
      <c r="A392" s="91" t="s">
        <v>141</v>
      </c>
      <c r="B392" s="92" t="s">
        <v>100</v>
      </c>
      <c r="C392" s="92" t="s">
        <v>75</v>
      </c>
      <c r="D392" s="92" t="s">
        <v>77</v>
      </c>
      <c r="E392" s="92" t="s">
        <v>258</v>
      </c>
      <c r="F392" s="90" t="s">
        <v>120</v>
      </c>
      <c r="G392" s="86">
        <f>649700-55000</f>
        <v>594700</v>
      </c>
      <c r="H392" s="86">
        <v>0</v>
      </c>
    </row>
    <row r="393" spans="1:8" s="21" customFormat="1" ht="15.75">
      <c r="A393" s="94" t="s">
        <v>111</v>
      </c>
      <c r="B393" s="82" t="s">
        <v>100</v>
      </c>
      <c r="C393" s="105" t="s">
        <v>68</v>
      </c>
      <c r="D393" s="105"/>
      <c r="E393" s="82"/>
      <c r="F393" s="82"/>
      <c r="G393" s="84">
        <f aca="true" t="shared" si="28" ref="G393:H395">G394</f>
        <v>6571640</v>
      </c>
      <c r="H393" s="84">
        <f t="shared" si="28"/>
        <v>806800</v>
      </c>
    </row>
    <row r="394" spans="1:8" s="21" customFormat="1" ht="15.75">
      <c r="A394" s="81" t="s">
        <v>81</v>
      </c>
      <c r="B394" s="82" t="s">
        <v>100</v>
      </c>
      <c r="C394" s="105" t="s">
        <v>68</v>
      </c>
      <c r="D394" s="105" t="s">
        <v>62</v>
      </c>
      <c r="E394" s="82"/>
      <c r="F394" s="82"/>
      <c r="G394" s="84">
        <f t="shared" si="28"/>
        <v>6571640</v>
      </c>
      <c r="H394" s="84">
        <f t="shared" si="28"/>
        <v>806800</v>
      </c>
    </row>
    <row r="395" spans="1:8" s="21" customFormat="1" ht="31.5">
      <c r="A395" s="12" t="s">
        <v>35</v>
      </c>
      <c r="B395" s="31" t="s">
        <v>100</v>
      </c>
      <c r="C395" s="106" t="s">
        <v>68</v>
      </c>
      <c r="D395" s="106" t="s">
        <v>62</v>
      </c>
      <c r="E395" s="31" t="s">
        <v>33</v>
      </c>
      <c r="F395" s="31"/>
      <c r="G395" s="46">
        <f t="shared" si="28"/>
        <v>6571640</v>
      </c>
      <c r="H395" s="46">
        <f t="shared" si="28"/>
        <v>806800</v>
      </c>
    </row>
    <row r="396" spans="1:8" s="21" customFormat="1" ht="31.5">
      <c r="A396" s="12" t="s">
        <v>36</v>
      </c>
      <c r="B396" s="31" t="s">
        <v>100</v>
      </c>
      <c r="C396" s="106" t="s">
        <v>68</v>
      </c>
      <c r="D396" s="106" t="s">
        <v>62</v>
      </c>
      <c r="E396" s="31" t="s">
        <v>34</v>
      </c>
      <c r="F396" s="31"/>
      <c r="G396" s="46">
        <f>G397+G405+G407+G399+G401+G403</f>
        <v>6571640</v>
      </c>
      <c r="H396" s="46">
        <f>H397+H405+H407+H399+H401+H403</f>
        <v>806800</v>
      </c>
    </row>
    <row r="397" spans="1:8" s="21" customFormat="1" ht="47.25">
      <c r="A397" s="6" t="s">
        <v>171</v>
      </c>
      <c r="B397" s="31" t="s">
        <v>100</v>
      </c>
      <c r="C397" s="106" t="s">
        <v>68</v>
      </c>
      <c r="D397" s="106" t="s">
        <v>62</v>
      </c>
      <c r="E397" s="31" t="s">
        <v>245</v>
      </c>
      <c r="F397" s="31"/>
      <c r="G397" s="46">
        <f>G398</f>
        <v>5304840</v>
      </c>
      <c r="H397" s="46">
        <f>H398</f>
        <v>0</v>
      </c>
    </row>
    <row r="398" spans="1:8" s="21" customFormat="1" ht="31.5">
      <c r="A398" s="76" t="s">
        <v>177</v>
      </c>
      <c r="B398" s="31" t="s">
        <v>100</v>
      </c>
      <c r="C398" s="106" t="s">
        <v>68</v>
      </c>
      <c r="D398" s="106" t="s">
        <v>62</v>
      </c>
      <c r="E398" s="31" t="s">
        <v>245</v>
      </c>
      <c r="F398" s="90" t="s">
        <v>122</v>
      </c>
      <c r="G398" s="46">
        <f>4932500-155260+1227600-700000</f>
        <v>5304840</v>
      </c>
      <c r="H398" s="46">
        <v>0</v>
      </c>
    </row>
    <row r="399" spans="1:8" s="21" customFormat="1" ht="31.5">
      <c r="A399" s="104" t="s">
        <v>157</v>
      </c>
      <c r="B399" s="31" t="s">
        <v>100</v>
      </c>
      <c r="C399" s="107" t="s">
        <v>68</v>
      </c>
      <c r="D399" s="107" t="s">
        <v>62</v>
      </c>
      <c r="E399" s="108" t="s">
        <v>226</v>
      </c>
      <c r="F399" s="89"/>
      <c r="G399" s="46">
        <f>G400</f>
        <v>348000</v>
      </c>
      <c r="H399" s="46">
        <f>H400</f>
        <v>0</v>
      </c>
    </row>
    <row r="400" spans="1:8" s="21" customFormat="1" ht="31.5">
      <c r="A400" s="76" t="s">
        <v>177</v>
      </c>
      <c r="B400" s="31" t="s">
        <v>100</v>
      </c>
      <c r="C400" s="107" t="s">
        <v>68</v>
      </c>
      <c r="D400" s="107" t="s">
        <v>62</v>
      </c>
      <c r="E400" s="108" t="s">
        <v>226</v>
      </c>
      <c r="F400" s="89">
        <v>600</v>
      </c>
      <c r="G400" s="46">
        <f>363000-15000</f>
        <v>348000</v>
      </c>
      <c r="H400" s="46">
        <v>0</v>
      </c>
    </row>
    <row r="401" spans="1:8" s="21" customFormat="1" ht="31.5">
      <c r="A401" s="104" t="s">
        <v>37</v>
      </c>
      <c r="B401" s="97" t="s">
        <v>100</v>
      </c>
      <c r="C401" s="107" t="s">
        <v>68</v>
      </c>
      <c r="D401" s="107" t="s">
        <v>62</v>
      </c>
      <c r="E401" s="97" t="s">
        <v>32</v>
      </c>
      <c r="F401" s="89"/>
      <c r="G401" s="46">
        <f>G402</f>
        <v>12000</v>
      </c>
      <c r="H401" s="46">
        <f>H402</f>
        <v>0</v>
      </c>
    </row>
    <row r="402" spans="1:8" s="21" customFormat="1" ht="31.5">
      <c r="A402" s="76" t="s">
        <v>177</v>
      </c>
      <c r="B402" s="97" t="s">
        <v>100</v>
      </c>
      <c r="C402" s="107" t="s">
        <v>68</v>
      </c>
      <c r="D402" s="107" t="s">
        <v>62</v>
      </c>
      <c r="E402" s="97" t="s">
        <v>32</v>
      </c>
      <c r="F402" s="89">
        <v>600</v>
      </c>
      <c r="G402" s="46">
        <v>12000</v>
      </c>
      <c r="H402" s="46">
        <v>0</v>
      </c>
    </row>
    <row r="403" spans="1:8" s="21" customFormat="1" ht="15.75">
      <c r="A403" s="104" t="s">
        <v>161</v>
      </c>
      <c r="B403" s="31" t="s">
        <v>100</v>
      </c>
      <c r="C403" s="106" t="s">
        <v>68</v>
      </c>
      <c r="D403" s="92" t="s">
        <v>62</v>
      </c>
      <c r="E403" s="122" t="s">
        <v>350</v>
      </c>
      <c r="F403" s="31"/>
      <c r="G403" s="46">
        <f>G404</f>
        <v>100000</v>
      </c>
      <c r="H403" s="46">
        <f>H404</f>
        <v>0</v>
      </c>
    </row>
    <row r="404" spans="1:8" s="21" customFormat="1" ht="31.5">
      <c r="A404" s="76" t="s">
        <v>177</v>
      </c>
      <c r="B404" s="31" t="s">
        <v>100</v>
      </c>
      <c r="C404" s="106" t="s">
        <v>68</v>
      </c>
      <c r="D404" s="92" t="s">
        <v>62</v>
      </c>
      <c r="E404" s="92" t="s">
        <v>350</v>
      </c>
      <c r="F404" s="31" t="s">
        <v>122</v>
      </c>
      <c r="G404" s="46">
        <v>100000</v>
      </c>
      <c r="H404" s="46">
        <v>0</v>
      </c>
    </row>
    <row r="405" spans="1:8" s="21" customFormat="1" ht="44.25" customHeight="1">
      <c r="A405" s="98" t="s">
        <v>341</v>
      </c>
      <c r="B405" s="31" t="s">
        <v>100</v>
      </c>
      <c r="C405" s="106" t="s">
        <v>68</v>
      </c>
      <c r="D405" s="106" t="s">
        <v>62</v>
      </c>
      <c r="E405" s="92" t="s">
        <v>261</v>
      </c>
      <c r="F405" s="90"/>
      <c r="G405" s="46">
        <f>G406</f>
        <v>2200</v>
      </c>
      <c r="H405" s="46">
        <f>H406</f>
        <v>2200</v>
      </c>
    </row>
    <row r="406" spans="1:8" s="28" customFormat="1" ht="31.5">
      <c r="A406" s="76" t="s">
        <v>177</v>
      </c>
      <c r="B406" s="31" t="s">
        <v>100</v>
      </c>
      <c r="C406" s="106" t="s">
        <v>68</v>
      </c>
      <c r="D406" s="106" t="s">
        <v>62</v>
      </c>
      <c r="E406" s="92" t="s">
        <v>261</v>
      </c>
      <c r="F406" s="31" t="s">
        <v>122</v>
      </c>
      <c r="G406" s="46">
        <v>2200</v>
      </c>
      <c r="H406" s="46">
        <v>2200</v>
      </c>
    </row>
    <row r="407" spans="1:8" s="21" customFormat="1" ht="63">
      <c r="A407" s="61" t="s">
        <v>234</v>
      </c>
      <c r="B407" s="31" t="s">
        <v>100</v>
      </c>
      <c r="C407" s="106" t="s">
        <v>68</v>
      </c>
      <c r="D407" s="106" t="s">
        <v>62</v>
      </c>
      <c r="E407" s="92" t="s">
        <v>262</v>
      </c>
      <c r="F407" s="31"/>
      <c r="G407" s="46">
        <f>G408</f>
        <v>804600</v>
      </c>
      <c r="H407" s="46">
        <f>H408</f>
        <v>804600</v>
      </c>
    </row>
    <row r="408" spans="1:8" s="21" customFormat="1" ht="31.5">
      <c r="A408" s="76" t="s">
        <v>177</v>
      </c>
      <c r="B408" s="31" t="s">
        <v>100</v>
      </c>
      <c r="C408" s="106" t="s">
        <v>68</v>
      </c>
      <c r="D408" s="106" t="s">
        <v>62</v>
      </c>
      <c r="E408" s="92" t="s">
        <v>262</v>
      </c>
      <c r="F408" s="31" t="s">
        <v>122</v>
      </c>
      <c r="G408" s="46">
        <v>804600</v>
      </c>
      <c r="H408" s="46">
        <v>804600</v>
      </c>
    </row>
    <row r="409" spans="1:8" s="21" customFormat="1" ht="15.75">
      <c r="A409" s="81" t="s">
        <v>78</v>
      </c>
      <c r="B409" s="82" t="s">
        <v>100</v>
      </c>
      <c r="C409" s="88" t="s">
        <v>79</v>
      </c>
      <c r="D409" s="88"/>
      <c r="E409" s="82"/>
      <c r="F409" s="82"/>
      <c r="G409" s="84">
        <f>G410+G422</f>
        <v>18778300</v>
      </c>
      <c r="H409" s="84">
        <f>H410+H422</f>
        <v>18778300</v>
      </c>
    </row>
    <row r="410" spans="1:8" s="21" customFormat="1" ht="15.75">
      <c r="A410" s="71" t="s">
        <v>80</v>
      </c>
      <c r="B410" s="35" t="s">
        <v>100</v>
      </c>
      <c r="C410" s="37" t="s">
        <v>79</v>
      </c>
      <c r="D410" s="37" t="s">
        <v>63</v>
      </c>
      <c r="E410" s="82"/>
      <c r="F410" s="35"/>
      <c r="G410" s="48">
        <f>G411</f>
        <v>12248100</v>
      </c>
      <c r="H410" s="48">
        <f>H411</f>
        <v>12248100</v>
      </c>
    </row>
    <row r="411" spans="1:8" s="21" customFormat="1" ht="15.75">
      <c r="A411" s="61" t="s">
        <v>153</v>
      </c>
      <c r="B411" s="31" t="s">
        <v>100</v>
      </c>
      <c r="C411" s="32" t="s">
        <v>79</v>
      </c>
      <c r="D411" s="32" t="s">
        <v>63</v>
      </c>
      <c r="E411" s="92" t="s">
        <v>151</v>
      </c>
      <c r="F411" s="31"/>
      <c r="G411" s="46">
        <f>G412+G417</f>
        <v>12248100</v>
      </c>
      <c r="H411" s="46">
        <f>H412+H417</f>
        <v>12248100</v>
      </c>
    </row>
    <row r="412" spans="1:8" s="21" customFormat="1" ht="31.5">
      <c r="A412" s="76" t="s">
        <v>154</v>
      </c>
      <c r="B412" s="31" t="s">
        <v>100</v>
      </c>
      <c r="C412" s="32" t="s">
        <v>79</v>
      </c>
      <c r="D412" s="32" t="s">
        <v>63</v>
      </c>
      <c r="E412" s="92" t="s">
        <v>152</v>
      </c>
      <c r="F412" s="31"/>
      <c r="G412" s="46">
        <f>G413+G415</f>
        <v>12037000</v>
      </c>
      <c r="H412" s="46">
        <f>H413+H415</f>
        <v>12037000</v>
      </c>
    </row>
    <row r="413" spans="1:8" s="21" customFormat="1" ht="63">
      <c r="A413" s="76" t="s">
        <v>264</v>
      </c>
      <c r="B413" s="31" t="s">
        <v>100</v>
      </c>
      <c r="C413" s="32" t="s">
        <v>79</v>
      </c>
      <c r="D413" s="32" t="s">
        <v>63</v>
      </c>
      <c r="E413" s="92" t="s">
        <v>263</v>
      </c>
      <c r="F413" s="31"/>
      <c r="G413" s="46">
        <f>G414</f>
        <v>78400</v>
      </c>
      <c r="H413" s="46">
        <f>H414</f>
        <v>78400</v>
      </c>
    </row>
    <row r="414" spans="1:8" s="21" customFormat="1" ht="31.5">
      <c r="A414" s="76" t="s">
        <v>177</v>
      </c>
      <c r="B414" s="31" t="s">
        <v>100</v>
      </c>
      <c r="C414" s="32" t="s">
        <v>79</v>
      </c>
      <c r="D414" s="32" t="s">
        <v>63</v>
      </c>
      <c r="E414" s="92" t="s">
        <v>263</v>
      </c>
      <c r="F414" s="31" t="s">
        <v>122</v>
      </c>
      <c r="G414" s="46">
        <v>78400</v>
      </c>
      <c r="H414" s="46">
        <v>78400</v>
      </c>
    </row>
    <row r="415" spans="1:8" s="21" customFormat="1" ht="63">
      <c r="A415" s="6" t="s">
        <v>40</v>
      </c>
      <c r="B415" s="31" t="s">
        <v>100</v>
      </c>
      <c r="C415" s="32" t="s">
        <v>79</v>
      </c>
      <c r="D415" s="32" t="s">
        <v>63</v>
      </c>
      <c r="E415" s="31" t="s">
        <v>39</v>
      </c>
      <c r="F415" s="89"/>
      <c r="G415" s="46">
        <f>G416</f>
        <v>11958600</v>
      </c>
      <c r="H415" s="46">
        <f>H416</f>
        <v>11958600</v>
      </c>
    </row>
    <row r="416" spans="1:8" s="21" customFormat="1" ht="31.5">
      <c r="A416" s="76" t="s">
        <v>177</v>
      </c>
      <c r="B416" s="31" t="s">
        <v>100</v>
      </c>
      <c r="C416" s="32" t="s">
        <v>79</v>
      </c>
      <c r="D416" s="32" t="s">
        <v>63</v>
      </c>
      <c r="E416" s="31" t="s">
        <v>39</v>
      </c>
      <c r="F416" s="31" t="s">
        <v>122</v>
      </c>
      <c r="G416" s="46">
        <v>11958600</v>
      </c>
      <c r="H416" s="46">
        <v>11958600</v>
      </c>
    </row>
    <row r="417" spans="1:8" s="21" customFormat="1" ht="31.5">
      <c r="A417" s="76" t="s">
        <v>223</v>
      </c>
      <c r="B417" s="31" t="s">
        <v>100</v>
      </c>
      <c r="C417" s="32" t="s">
        <v>79</v>
      </c>
      <c r="D417" s="32" t="s">
        <v>63</v>
      </c>
      <c r="E417" s="31" t="s">
        <v>222</v>
      </c>
      <c r="F417" s="31"/>
      <c r="G417" s="46">
        <f>G418+G420</f>
        <v>211100</v>
      </c>
      <c r="H417" s="46">
        <f>H418+H420</f>
        <v>211100</v>
      </c>
    </row>
    <row r="418" spans="1:8" s="21" customFormat="1" ht="63">
      <c r="A418" s="6" t="s">
        <v>267</v>
      </c>
      <c r="B418" s="31" t="s">
        <v>100</v>
      </c>
      <c r="C418" s="32" t="s">
        <v>79</v>
      </c>
      <c r="D418" s="32" t="s">
        <v>63</v>
      </c>
      <c r="E418" s="92" t="s">
        <v>265</v>
      </c>
      <c r="F418" s="31"/>
      <c r="G418" s="46">
        <f>G419</f>
        <v>206700</v>
      </c>
      <c r="H418" s="46">
        <f>H419</f>
        <v>206700</v>
      </c>
    </row>
    <row r="419" spans="1:8" s="21" customFormat="1" ht="15.75">
      <c r="A419" s="91" t="s">
        <v>124</v>
      </c>
      <c r="B419" s="31" t="s">
        <v>100</v>
      </c>
      <c r="C419" s="32" t="s">
        <v>79</v>
      </c>
      <c r="D419" s="32" t="s">
        <v>63</v>
      </c>
      <c r="E419" s="92" t="s">
        <v>265</v>
      </c>
      <c r="F419" s="89">
        <v>300</v>
      </c>
      <c r="G419" s="109">
        <v>206700</v>
      </c>
      <c r="H419" s="109">
        <v>206700</v>
      </c>
    </row>
    <row r="420" spans="1:8" s="21" customFormat="1" ht="63">
      <c r="A420" s="91" t="s">
        <v>268</v>
      </c>
      <c r="B420" s="31" t="s">
        <v>100</v>
      </c>
      <c r="C420" s="32" t="s">
        <v>79</v>
      </c>
      <c r="D420" s="32" t="s">
        <v>63</v>
      </c>
      <c r="E420" s="92" t="s">
        <v>266</v>
      </c>
      <c r="F420" s="89"/>
      <c r="G420" s="109">
        <f>G421</f>
        <v>4400</v>
      </c>
      <c r="H420" s="109">
        <f>H421</f>
        <v>4400</v>
      </c>
    </row>
    <row r="421" spans="1:8" s="21" customFormat="1" ht="31.5">
      <c r="A421" s="91" t="s">
        <v>177</v>
      </c>
      <c r="B421" s="31" t="s">
        <v>100</v>
      </c>
      <c r="C421" s="32" t="s">
        <v>79</v>
      </c>
      <c r="D421" s="32" t="s">
        <v>63</v>
      </c>
      <c r="E421" s="92" t="s">
        <v>266</v>
      </c>
      <c r="F421" s="89">
        <v>600</v>
      </c>
      <c r="G421" s="109">
        <v>4400</v>
      </c>
      <c r="H421" s="109">
        <v>4400</v>
      </c>
    </row>
    <row r="422" spans="1:8" s="21" customFormat="1" ht="15.75">
      <c r="A422" s="81" t="s">
        <v>96</v>
      </c>
      <c r="B422" s="82" t="s">
        <v>100</v>
      </c>
      <c r="C422" s="83" t="s">
        <v>79</v>
      </c>
      <c r="D422" s="83" t="s">
        <v>65</v>
      </c>
      <c r="E422" s="83"/>
      <c r="F422" s="83"/>
      <c r="G422" s="110">
        <f>G423+G436+G429</f>
        <v>6530200</v>
      </c>
      <c r="H422" s="110">
        <f>H423+H436+H429</f>
        <v>6530200</v>
      </c>
    </row>
    <row r="423" spans="1:8" s="21" customFormat="1" ht="15.75">
      <c r="A423" s="76" t="s">
        <v>25</v>
      </c>
      <c r="B423" s="92" t="s">
        <v>100</v>
      </c>
      <c r="C423" s="89" t="s">
        <v>79</v>
      </c>
      <c r="D423" s="89" t="s">
        <v>65</v>
      </c>
      <c r="E423" s="89" t="s">
        <v>24</v>
      </c>
      <c r="F423" s="89"/>
      <c r="G423" s="109">
        <f>G424</f>
        <v>2446400</v>
      </c>
      <c r="H423" s="109">
        <f>H424</f>
        <v>2446400</v>
      </c>
    </row>
    <row r="424" spans="1:8" s="21" customFormat="1" ht="15.75">
      <c r="A424" s="6" t="s">
        <v>26</v>
      </c>
      <c r="B424" s="92" t="s">
        <v>100</v>
      </c>
      <c r="C424" s="89" t="s">
        <v>79</v>
      </c>
      <c r="D424" s="89" t="s">
        <v>65</v>
      </c>
      <c r="E424" s="89" t="s">
        <v>23</v>
      </c>
      <c r="F424" s="90"/>
      <c r="G424" s="109">
        <f>G425+G427</f>
        <v>2446400</v>
      </c>
      <c r="H424" s="109">
        <f>H425+H427</f>
        <v>2446400</v>
      </c>
    </row>
    <row r="425" spans="1:8" s="21" customFormat="1" ht="99.75" customHeight="1">
      <c r="A425" s="91" t="s">
        <v>343</v>
      </c>
      <c r="B425" s="92" t="s">
        <v>100</v>
      </c>
      <c r="C425" s="89" t="s">
        <v>79</v>
      </c>
      <c r="D425" s="89" t="s">
        <v>65</v>
      </c>
      <c r="E425" s="89" t="s">
        <v>269</v>
      </c>
      <c r="F425" s="90"/>
      <c r="G425" s="50">
        <f>G426</f>
        <v>59700</v>
      </c>
      <c r="H425" s="50">
        <f>H426</f>
        <v>59700</v>
      </c>
    </row>
    <row r="426" spans="1:8" s="21" customFormat="1" ht="31.5">
      <c r="A426" s="76" t="s">
        <v>177</v>
      </c>
      <c r="B426" s="92" t="s">
        <v>100</v>
      </c>
      <c r="C426" s="89" t="s">
        <v>79</v>
      </c>
      <c r="D426" s="89" t="s">
        <v>65</v>
      </c>
      <c r="E426" s="89" t="s">
        <v>269</v>
      </c>
      <c r="F426" s="90" t="s">
        <v>122</v>
      </c>
      <c r="G426" s="50">
        <v>59700</v>
      </c>
      <c r="H426" s="50">
        <v>59700</v>
      </c>
    </row>
    <row r="427" spans="1:8" s="22" customFormat="1" ht="49.5" customHeight="1">
      <c r="A427" s="91" t="s">
        <v>344</v>
      </c>
      <c r="B427" s="92" t="s">
        <v>100</v>
      </c>
      <c r="C427" s="89" t="s">
        <v>79</v>
      </c>
      <c r="D427" s="89" t="s">
        <v>65</v>
      </c>
      <c r="E427" s="89" t="s">
        <v>270</v>
      </c>
      <c r="F427" s="90"/>
      <c r="G427" s="50">
        <f>G428</f>
        <v>2386700</v>
      </c>
      <c r="H427" s="50">
        <f>H428</f>
        <v>2386700</v>
      </c>
    </row>
    <row r="428" spans="1:8" s="21" customFormat="1" ht="31.5">
      <c r="A428" s="76" t="s">
        <v>177</v>
      </c>
      <c r="B428" s="92" t="s">
        <v>100</v>
      </c>
      <c r="C428" s="89" t="s">
        <v>79</v>
      </c>
      <c r="D428" s="89" t="s">
        <v>65</v>
      </c>
      <c r="E428" s="89" t="s">
        <v>270</v>
      </c>
      <c r="F428" s="90" t="s">
        <v>122</v>
      </c>
      <c r="G428" s="50">
        <v>2386700</v>
      </c>
      <c r="H428" s="50">
        <v>2386700</v>
      </c>
    </row>
    <row r="429" spans="1:8" s="21" customFormat="1" ht="47.25">
      <c r="A429" s="76" t="s">
        <v>298</v>
      </c>
      <c r="B429" s="92" t="s">
        <v>100</v>
      </c>
      <c r="C429" s="89" t="s">
        <v>79</v>
      </c>
      <c r="D429" s="89" t="s">
        <v>65</v>
      </c>
      <c r="E429" s="89" t="s">
        <v>216</v>
      </c>
      <c r="F429" s="90"/>
      <c r="G429" s="50">
        <f>G433+G430</f>
        <v>889600</v>
      </c>
      <c r="H429" s="50">
        <f>H433+H430</f>
        <v>889600</v>
      </c>
    </row>
    <row r="430" spans="1:8" s="21" customFormat="1" ht="78.75">
      <c r="A430" s="111" t="s">
        <v>314</v>
      </c>
      <c r="B430" s="92" t="s">
        <v>100</v>
      </c>
      <c r="C430" s="89" t="s">
        <v>79</v>
      </c>
      <c r="D430" s="89" t="s">
        <v>65</v>
      </c>
      <c r="E430" s="89" t="s">
        <v>279</v>
      </c>
      <c r="F430" s="90"/>
      <c r="G430" s="50">
        <f>G431+G432</f>
        <v>881000</v>
      </c>
      <c r="H430" s="50">
        <f>H431+H432</f>
        <v>881000</v>
      </c>
    </row>
    <row r="431" spans="1:8" s="21" customFormat="1" ht="63">
      <c r="A431" s="111" t="s">
        <v>139</v>
      </c>
      <c r="B431" s="92" t="s">
        <v>100</v>
      </c>
      <c r="C431" s="89" t="s">
        <v>79</v>
      </c>
      <c r="D431" s="89" t="s">
        <v>65</v>
      </c>
      <c r="E431" s="89" t="s">
        <v>279</v>
      </c>
      <c r="F431" s="90" t="s">
        <v>119</v>
      </c>
      <c r="G431" s="50">
        <f>777500</f>
        <v>777500</v>
      </c>
      <c r="H431" s="50">
        <f>777500</f>
        <v>777500</v>
      </c>
    </row>
    <row r="432" spans="1:8" s="21" customFormat="1" ht="31.5">
      <c r="A432" s="99" t="s">
        <v>141</v>
      </c>
      <c r="B432" s="92" t="s">
        <v>100</v>
      </c>
      <c r="C432" s="89" t="s">
        <v>79</v>
      </c>
      <c r="D432" s="89" t="s">
        <v>65</v>
      </c>
      <c r="E432" s="89" t="s">
        <v>279</v>
      </c>
      <c r="F432" s="90" t="s">
        <v>120</v>
      </c>
      <c r="G432" s="50">
        <f>103500</f>
        <v>103500</v>
      </c>
      <c r="H432" s="50">
        <f>103500</f>
        <v>103500</v>
      </c>
    </row>
    <row r="433" spans="1:8" s="21" customFormat="1" ht="78.75">
      <c r="A433" s="76" t="s">
        <v>309</v>
      </c>
      <c r="B433" s="92" t="s">
        <v>100</v>
      </c>
      <c r="C433" s="89" t="s">
        <v>79</v>
      </c>
      <c r="D433" s="89" t="s">
        <v>65</v>
      </c>
      <c r="E433" s="89" t="s">
        <v>277</v>
      </c>
      <c r="F433" s="90"/>
      <c r="G433" s="50">
        <f>G434</f>
        <v>8600</v>
      </c>
      <c r="H433" s="50">
        <f>H434</f>
        <v>8600</v>
      </c>
    </row>
    <row r="434" spans="1:8" s="22" customFormat="1" ht="63">
      <c r="A434" s="76" t="s">
        <v>139</v>
      </c>
      <c r="B434" s="92" t="s">
        <v>100</v>
      </c>
      <c r="C434" s="89" t="s">
        <v>79</v>
      </c>
      <c r="D434" s="89" t="s">
        <v>65</v>
      </c>
      <c r="E434" s="89" t="s">
        <v>277</v>
      </c>
      <c r="F434" s="90" t="s">
        <v>119</v>
      </c>
      <c r="G434" s="50">
        <v>8600</v>
      </c>
      <c r="H434" s="109">
        <v>8600</v>
      </c>
    </row>
    <row r="435" spans="1:8" s="21" customFormat="1" ht="15.75">
      <c r="A435" s="91" t="s">
        <v>153</v>
      </c>
      <c r="B435" s="92" t="s">
        <v>100</v>
      </c>
      <c r="C435" s="89" t="s">
        <v>79</v>
      </c>
      <c r="D435" s="89" t="s">
        <v>65</v>
      </c>
      <c r="E435" s="89" t="s">
        <v>151</v>
      </c>
      <c r="F435" s="90"/>
      <c r="G435" s="50">
        <f>G436</f>
        <v>3194200</v>
      </c>
      <c r="H435" s="50">
        <f>H436</f>
        <v>3194200</v>
      </c>
    </row>
    <row r="436" spans="1:8" s="21" customFormat="1" ht="31.5">
      <c r="A436" s="91" t="s">
        <v>223</v>
      </c>
      <c r="B436" s="92" t="s">
        <v>100</v>
      </c>
      <c r="C436" s="89" t="s">
        <v>79</v>
      </c>
      <c r="D436" s="89" t="s">
        <v>65</v>
      </c>
      <c r="E436" s="89" t="s">
        <v>222</v>
      </c>
      <c r="F436" s="90"/>
      <c r="G436" s="50">
        <f>G437+G440</f>
        <v>3194200</v>
      </c>
      <c r="H436" s="50">
        <f>H437+H440</f>
        <v>3194200</v>
      </c>
    </row>
    <row r="437" spans="1:8" s="23" customFormat="1" ht="47.25">
      <c r="A437" s="91" t="s">
        <v>274</v>
      </c>
      <c r="B437" s="92" t="s">
        <v>100</v>
      </c>
      <c r="C437" s="89" t="s">
        <v>79</v>
      </c>
      <c r="D437" s="89" t="s">
        <v>65</v>
      </c>
      <c r="E437" s="89" t="s">
        <v>273</v>
      </c>
      <c r="F437" s="90"/>
      <c r="G437" s="50">
        <f>G438+G439</f>
        <v>3160400</v>
      </c>
      <c r="H437" s="50">
        <f>H438+H439</f>
        <v>3160400</v>
      </c>
    </row>
    <row r="438" spans="1:8" s="21" customFormat="1" ht="31.5">
      <c r="A438" s="91" t="s">
        <v>141</v>
      </c>
      <c r="B438" s="92" t="s">
        <v>100</v>
      </c>
      <c r="C438" s="89" t="s">
        <v>79</v>
      </c>
      <c r="D438" s="89" t="s">
        <v>65</v>
      </c>
      <c r="E438" s="89" t="s">
        <v>273</v>
      </c>
      <c r="F438" s="90" t="s">
        <v>120</v>
      </c>
      <c r="G438" s="50">
        <v>474800</v>
      </c>
      <c r="H438" s="50">
        <v>474800</v>
      </c>
    </row>
    <row r="439" spans="1:8" s="21" customFormat="1" ht="15.75">
      <c r="A439" s="91" t="s">
        <v>124</v>
      </c>
      <c r="B439" s="92" t="s">
        <v>100</v>
      </c>
      <c r="C439" s="89" t="s">
        <v>79</v>
      </c>
      <c r="D439" s="89" t="s">
        <v>65</v>
      </c>
      <c r="E439" s="89" t="s">
        <v>273</v>
      </c>
      <c r="F439" s="90" t="s">
        <v>123</v>
      </c>
      <c r="G439" s="50">
        <v>2685600</v>
      </c>
      <c r="H439" s="50">
        <v>2685600</v>
      </c>
    </row>
    <row r="440" spans="1:8" s="21" customFormat="1" ht="63">
      <c r="A440" s="91" t="s">
        <v>272</v>
      </c>
      <c r="B440" s="92" t="s">
        <v>100</v>
      </c>
      <c r="C440" s="89" t="s">
        <v>79</v>
      </c>
      <c r="D440" s="89" t="s">
        <v>65</v>
      </c>
      <c r="E440" s="89" t="s">
        <v>271</v>
      </c>
      <c r="F440" s="90"/>
      <c r="G440" s="50">
        <f>G441</f>
        <v>33800</v>
      </c>
      <c r="H440" s="50">
        <f>H441</f>
        <v>33800</v>
      </c>
    </row>
    <row r="441" spans="1:8" s="21" customFormat="1" ht="31.5">
      <c r="A441" s="91" t="s">
        <v>141</v>
      </c>
      <c r="B441" s="92" t="s">
        <v>100</v>
      </c>
      <c r="C441" s="89" t="s">
        <v>79</v>
      </c>
      <c r="D441" s="89" t="s">
        <v>65</v>
      </c>
      <c r="E441" s="89" t="s">
        <v>271</v>
      </c>
      <c r="F441" s="90" t="s">
        <v>120</v>
      </c>
      <c r="G441" s="50">
        <v>33800</v>
      </c>
      <c r="H441" s="50">
        <v>33800</v>
      </c>
    </row>
    <row r="442" spans="1:8" s="21" customFormat="1" ht="15.75">
      <c r="A442" s="112" t="s">
        <v>95</v>
      </c>
      <c r="B442" s="88" t="s">
        <v>100</v>
      </c>
      <c r="C442" s="82" t="s">
        <v>107</v>
      </c>
      <c r="D442" s="82"/>
      <c r="E442" s="83"/>
      <c r="F442" s="88"/>
      <c r="G442" s="110">
        <f>G443+G450</f>
        <v>26969700</v>
      </c>
      <c r="H442" s="110">
        <f>H443+H450</f>
        <v>0</v>
      </c>
    </row>
    <row r="443" spans="1:8" s="21" customFormat="1" ht="15.75">
      <c r="A443" s="112" t="s">
        <v>112</v>
      </c>
      <c r="B443" s="88" t="s">
        <v>100</v>
      </c>
      <c r="C443" s="82">
        <v>11</v>
      </c>
      <c r="D443" s="82" t="s">
        <v>62</v>
      </c>
      <c r="E443" s="83"/>
      <c r="F443" s="88"/>
      <c r="G443" s="110">
        <f>G444</f>
        <v>400000</v>
      </c>
      <c r="H443" s="110">
        <f>H444</f>
        <v>0</v>
      </c>
    </row>
    <row r="444" spans="1:8" s="21" customFormat="1" ht="31.5">
      <c r="A444" s="91" t="s">
        <v>29</v>
      </c>
      <c r="B444" s="32" t="s">
        <v>100</v>
      </c>
      <c r="C444" s="31">
        <v>11</v>
      </c>
      <c r="D444" s="31" t="s">
        <v>62</v>
      </c>
      <c r="E444" s="89" t="s">
        <v>27</v>
      </c>
      <c r="F444" s="90"/>
      <c r="G444" s="50">
        <f>G445</f>
        <v>400000</v>
      </c>
      <c r="H444" s="50">
        <f>H445</f>
        <v>0</v>
      </c>
    </row>
    <row r="445" spans="1:8" s="28" customFormat="1" ht="31.5">
      <c r="A445" s="91" t="s">
        <v>30</v>
      </c>
      <c r="B445" s="32" t="s">
        <v>100</v>
      </c>
      <c r="C445" s="31">
        <v>11</v>
      </c>
      <c r="D445" s="31" t="s">
        <v>62</v>
      </c>
      <c r="E445" s="89" t="s">
        <v>28</v>
      </c>
      <c r="F445" s="90"/>
      <c r="G445" s="50">
        <f>G446+G448</f>
        <v>400000</v>
      </c>
      <c r="H445" s="50">
        <f>H446+H448</f>
        <v>0</v>
      </c>
    </row>
    <row r="446" spans="1:8" s="28" customFormat="1" ht="31.5">
      <c r="A446" s="91" t="s">
        <v>232</v>
      </c>
      <c r="B446" s="32" t="s">
        <v>100</v>
      </c>
      <c r="C446" s="31">
        <v>11</v>
      </c>
      <c r="D446" s="31" t="s">
        <v>62</v>
      </c>
      <c r="E446" s="89" t="s">
        <v>231</v>
      </c>
      <c r="F446" s="90"/>
      <c r="G446" s="50">
        <f>G447</f>
        <v>300000</v>
      </c>
      <c r="H446" s="50">
        <f>H447</f>
        <v>0</v>
      </c>
    </row>
    <row r="447" spans="1:8" s="21" customFormat="1" ht="31.5">
      <c r="A447" s="76" t="s">
        <v>177</v>
      </c>
      <c r="B447" s="32" t="s">
        <v>100</v>
      </c>
      <c r="C447" s="31">
        <v>11</v>
      </c>
      <c r="D447" s="31" t="s">
        <v>62</v>
      </c>
      <c r="E447" s="89" t="s">
        <v>231</v>
      </c>
      <c r="F447" s="90" t="s">
        <v>122</v>
      </c>
      <c r="G447" s="50">
        <f>363000-63000</f>
        <v>300000</v>
      </c>
      <c r="H447" s="109">
        <v>0</v>
      </c>
    </row>
    <row r="448" spans="1:8" s="21" customFormat="1" ht="15.75">
      <c r="A448" s="91" t="s">
        <v>161</v>
      </c>
      <c r="B448" s="32" t="s">
        <v>100</v>
      </c>
      <c r="C448" s="31">
        <v>11</v>
      </c>
      <c r="D448" s="31" t="s">
        <v>62</v>
      </c>
      <c r="E448" s="89" t="s">
        <v>260</v>
      </c>
      <c r="F448" s="90"/>
      <c r="G448" s="50">
        <f>G449</f>
        <v>100000</v>
      </c>
      <c r="H448" s="50">
        <f>H449</f>
        <v>0</v>
      </c>
    </row>
    <row r="449" spans="1:8" s="21" customFormat="1" ht="31.5">
      <c r="A449" s="76" t="s">
        <v>177</v>
      </c>
      <c r="B449" s="32" t="s">
        <v>100</v>
      </c>
      <c r="C449" s="31">
        <v>11</v>
      </c>
      <c r="D449" s="31" t="s">
        <v>62</v>
      </c>
      <c r="E449" s="89" t="s">
        <v>260</v>
      </c>
      <c r="F449" s="90" t="s">
        <v>122</v>
      </c>
      <c r="G449" s="50">
        <f>130000-30000</f>
        <v>100000</v>
      </c>
      <c r="H449" s="109">
        <v>0</v>
      </c>
    </row>
    <row r="450" spans="1:8" s="21" customFormat="1" ht="15.75">
      <c r="A450" s="112" t="s">
        <v>109</v>
      </c>
      <c r="B450" s="88" t="s">
        <v>100</v>
      </c>
      <c r="C450" s="82" t="s">
        <v>107</v>
      </c>
      <c r="D450" s="82" t="s">
        <v>64</v>
      </c>
      <c r="E450" s="83"/>
      <c r="F450" s="88"/>
      <c r="G450" s="110">
        <f>G451</f>
        <v>26569700</v>
      </c>
      <c r="H450" s="110">
        <f>H451</f>
        <v>0</v>
      </c>
    </row>
    <row r="451" spans="1:8" s="21" customFormat="1" ht="31.5">
      <c r="A451" s="91" t="s">
        <v>29</v>
      </c>
      <c r="B451" s="32" t="s">
        <v>100</v>
      </c>
      <c r="C451" s="31" t="s">
        <v>107</v>
      </c>
      <c r="D451" s="31" t="s">
        <v>64</v>
      </c>
      <c r="E451" s="89" t="s">
        <v>27</v>
      </c>
      <c r="F451" s="90"/>
      <c r="G451" s="50">
        <f>G452</f>
        <v>26569700</v>
      </c>
      <c r="H451" s="50">
        <f>H452</f>
        <v>0</v>
      </c>
    </row>
    <row r="452" spans="1:8" s="21" customFormat="1" ht="31.5">
      <c r="A452" s="91" t="s">
        <v>30</v>
      </c>
      <c r="B452" s="32" t="s">
        <v>100</v>
      </c>
      <c r="C452" s="31" t="s">
        <v>107</v>
      </c>
      <c r="D452" s="31" t="s">
        <v>64</v>
      </c>
      <c r="E452" s="89" t="s">
        <v>28</v>
      </c>
      <c r="F452" s="90"/>
      <c r="G452" s="50">
        <f>G453+G455+G457</f>
        <v>26569700</v>
      </c>
      <c r="H452" s="50">
        <f>H453+H455+H457</f>
        <v>0</v>
      </c>
    </row>
    <row r="453" spans="1:8" s="21" customFormat="1" ht="47.25">
      <c r="A453" s="91" t="s">
        <v>171</v>
      </c>
      <c r="B453" s="32" t="s">
        <v>100</v>
      </c>
      <c r="C453" s="31" t="s">
        <v>107</v>
      </c>
      <c r="D453" s="31" t="s">
        <v>64</v>
      </c>
      <c r="E453" s="89" t="s">
        <v>275</v>
      </c>
      <c r="F453" s="90"/>
      <c r="G453" s="50">
        <f>G454</f>
        <v>25889700</v>
      </c>
      <c r="H453" s="50">
        <f>H454</f>
        <v>0</v>
      </c>
    </row>
    <row r="454" spans="1:8" s="21" customFormat="1" ht="31.5">
      <c r="A454" s="76" t="s">
        <v>177</v>
      </c>
      <c r="B454" s="32" t="s">
        <v>100</v>
      </c>
      <c r="C454" s="31" t="s">
        <v>107</v>
      </c>
      <c r="D454" s="31" t="s">
        <v>64</v>
      </c>
      <c r="E454" s="89" t="s">
        <v>275</v>
      </c>
      <c r="F454" s="90" t="s">
        <v>122</v>
      </c>
      <c r="G454" s="50">
        <f>28737700-2468000-380000</f>
        <v>25889700</v>
      </c>
      <c r="H454" s="109">
        <v>0</v>
      </c>
    </row>
    <row r="455" spans="1:8" s="21" customFormat="1" ht="31.5">
      <c r="A455" s="91" t="s">
        <v>232</v>
      </c>
      <c r="B455" s="32" t="s">
        <v>100</v>
      </c>
      <c r="C455" s="31" t="s">
        <v>107</v>
      </c>
      <c r="D455" s="31" t="s">
        <v>64</v>
      </c>
      <c r="E455" s="89" t="s">
        <v>231</v>
      </c>
      <c r="F455" s="90"/>
      <c r="G455" s="50">
        <f>G456</f>
        <v>180000</v>
      </c>
      <c r="H455" s="50">
        <f>H456</f>
        <v>0</v>
      </c>
    </row>
    <row r="456" spans="1:8" s="21" customFormat="1" ht="31.5">
      <c r="A456" s="76" t="s">
        <v>177</v>
      </c>
      <c r="B456" s="32" t="s">
        <v>100</v>
      </c>
      <c r="C456" s="31" t="s">
        <v>107</v>
      </c>
      <c r="D456" s="31" t="s">
        <v>64</v>
      </c>
      <c r="E456" s="89" t="s">
        <v>231</v>
      </c>
      <c r="F456" s="90" t="s">
        <v>122</v>
      </c>
      <c r="G456" s="50">
        <f>207000-27000</f>
        <v>180000</v>
      </c>
      <c r="H456" s="109">
        <v>0</v>
      </c>
    </row>
    <row r="457" spans="1:8" s="21" customFormat="1" ht="15.75">
      <c r="A457" s="76" t="s">
        <v>161</v>
      </c>
      <c r="B457" s="32" t="s">
        <v>100</v>
      </c>
      <c r="C457" s="31" t="s">
        <v>107</v>
      </c>
      <c r="D457" s="31" t="s">
        <v>64</v>
      </c>
      <c r="E457" s="89" t="s">
        <v>260</v>
      </c>
      <c r="F457" s="90"/>
      <c r="G457" s="50">
        <f>G458</f>
        <v>500000</v>
      </c>
      <c r="H457" s="109">
        <f>H458</f>
        <v>0</v>
      </c>
    </row>
    <row r="458" spans="1:8" s="21" customFormat="1" ht="31.5">
      <c r="A458" s="76" t="s">
        <v>177</v>
      </c>
      <c r="B458" s="32" t="s">
        <v>100</v>
      </c>
      <c r="C458" s="31" t="s">
        <v>107</v>
      </c>
      <c r="D458" s="31" t="s">
        <v>64</v>
      </c>
      <c r="E458" s="89" t="s">
        <v>260</v>
      </c>
      <c r="F458" s="90" t="s">
        <v>122</v>
      </c>
      <c r="G458" s="50">
        <v>500000</v>
      </c>
      <c r="H458" s="109">
        <v>0</v>
      </c>
    </row>
    <row r="459" spans="1:8" s="22" customFormat="1" ht="21" customHeight="1">
      <c r="A459" s="71" t="s">
        <v>283</v>
      </c>
      <c r="B459" s="37" t="s">
        <v>100</v>
      </c>
      <c r="C459" s="58" t="s">
        <v>88</v>
      </c>
      <c r="D459" s="59"/>
      <c r="E459" s="83"/>
      <c r="F459" s="88"/>
      <c r="G459" s="113">
        <f aca="true" t="shared" si="29" ref="G459:H461">G460</f>
        <v>3878060</v>
      </c>
      <c r="H459" s="113">
        <f t="shared" si="29"/>
        <v>0</v>
      </c>
    </row>
    <row r="460" spans="1:8" s="22" customFormat="1" ht="21" customHeight="1">
      <c r="A460" s="71" t="s">
        <v>284</v>
      </c>
      <c r="B460" s="37" t="s">
        <v>100</v>
      </c>
      <c r="C460" s="58" t="s">
        <v>88</v>
      </c>
      <c r="D460" s="59" t="s">
        <v>64</v>
      </c>
      <c r="E460" s="83"/>
      <c r="F460" s="88"/>
      <c r="G460" s="113">
        <f t="shared" si="29"/>
        <v>3878060</v>
      </c>
      <c r="H460" s="113">
        <f t="shared" si="29"/>
        <v>0</v>
      </c>
    </row>
    <row r="461" spans="1:8" s="21" customFormat="1" ht="21" customHeight="1">
      <c r="A461" s="76" t="s">
        <v>165</v>
      </c>
      <c r="B461" s="32" t="s">
        <v>100</v>
      </c>
      <c r="C461" s="62" t="s">
        <v>88</v>
      </c>
      <c r="D461" s="74" t="s">
        <v>64</v>
      </c>
      <c r="E461" s="77" t="s">
        <v>163</v>
      </c>
      <c r="F461" s="77"/>
      <c r="G461" s="50">
        <f t="shared" si="29"/>
        <v>3878060</v>
      </c>
      <c r="H461" s="50">
        <f t="shared" si="29"/>
        <v>0</v>
      </c>
    </row>
    <row r="462" spans="1:8" s="21" customFormat="1" ht="38.25" customHeight="1">
      <c r="A462" s="76" t="s">
        <v>285</v>
      </c>
      <c r="B462" s="32" t="s">
        <v>100</v>
      </c>
      <c r="C462" s="62" t="s">
        <v>88</v>
      </c>
      <c r="D462" s="74" t="s">
        <v>64</v>
      </c>
      <c r="E462" s="77" t="s">
        <v>280</v>
      </c>
      <c r="F462" s="77"/>
      <c r="G462" s="50">
        <f>G463+G465</f>
        <v>3878060</v>
      </c>
      <c r="H462" s="50">
        <f>H463+H465</f>
        <v>0</v>
      </c>
    </row>
    <row r="463" spans="1:8" s="21" customFormat="1" ht="51" customHeight="1">
      <c r="A463" s="76" t="s">
        <v>171</v>
      </c>
      <c r="B463" s="32" t="s">
        <v>100</v>
      </c>
      <c r="C463" s="62" t="s">
        <v>88</v>
      </c>
      <c r="D463" s="74" t="s">
        <v>64</v>
      </c>
      <c r="E463" s="77" t="s">
        <v>281</v>
      </c>
      <c r="F463" s="77"/>
      <c r="G463" s="50">
        <f>G464</f>
        <v>3874060</v>
      </c>
      <c r="H463" s="50">
        <f>H464</f>
        <v>0</v>
      </c>
    </row>
    <row r="464" spans="1:8" s="21" customFormat="1" ht="38.25" customHeight="1">
      <c r="A464" s="61" t="s">
        <v>177</v>
      </c>
      <c r="B464" s="32" t="s">
        <v>100</v>
      </c>
      <c r="C464" s="62" t="s">
        <v>88</v>
      </c>
      <c r="D464" s="74" t="s">
        <v>64</v>
      </c>
      <c r="E464" s="77" t="s">
        <v>281</v>
      </c>
      <c r="F464" s="77">
        <v>600</v>
      </c>
      <c r="G464" s="50">
        <f>3863200+30000-19140</f>
        <v>3874060</v>
      </c>
      <c r="H464" s="50">
        <v>0</v>
      </c>
    </row>
    <row r="465" spans="1:8" s="21" customFormat="1" ht="36.75" customHeight="1">
      <c r="A465" s="76" t="s">
        <v>157</v>
      </c>
      <c r="B465" s="32" t="s">
        <v>100</v>
      </c>
      <c r="C465" s="62" t="s">
        <v>88</v>
      </c>
      <c r="D465" s="74" t="s">
        <v>64</v>
      </c>
      <c r="E465" s="77" t="s">
        <v>282</v>
      </c>
      <c r="F465" s="77"/>
      <c r="G465" s="50">
        <f>G466</f>
        <v>4000</v>
      </c>
      <c r="H465" s="50">
        <f>H466</f>
        <v>0</v>
      </c>
    </row>
    <row r="466" spans="1:8" s="21" customFormat="1" ht="31.5">
      <c r="A466" s="61" t="s">
        <v>177</v>
      </c>
      <c r="B466" s="32" t="s">
        <v>100</v>
      </c>
      <c r="C466" s="62" t="s">
        <v>88</v>
      </c>
      <c r="D466" s="74" t="s">
        <v>64</v>
      </c>
      <c r="E466" s="77" t="s">
        <v>282</v>
      </c>
      <c r="F466" s="77">
        <v>600</v>
      </c>
      <c r="G466" s="50">
        <v>4000</v>
      </c>
      <c r="H466" s="50">
        <v>0</v>
      </c>
    </row>
    <row r="467" spans="1:8" s="21" customFormat="1" ht="26.25" customHeight="1">
      <c r="A467" s="114" t="s">
        <v>84</v>
      </c>
      <c r="B467" s="115"/>
      <c r="C467" s="115"/>
      <c r="D467" s="115"/>
      <c r="E467" s="115"/>
      <c r="F467" s="115"/>
      <c r="G467" s="116">
        <f>G293+G258+G223+G11</f>
        <v>406956280</v>
      </c>
      <c r="H467" s="116">
        <f>H293+H258+H223+H11</f>
        <v>144813400</v>
      </c>
    </row>
    <row r="468" spans="1:8" s="21" customFormat="1" ht="15.75">
      <c r="A468" s="30"/>
      <c r="B468" s="38"/>
      <c r="C468" s="38"/>
      <c r="D468" s="38"/>
      <c r="E468" s="38"/>
      <c r="F468" s="38"/>
      <c r="G468" s="44"/>
      <c r="H468" s="45"/>
    </row>
    <row r="469" spans="1:8" s="21" customFormat="1" ht="15.75">
      <c r="A469" s="30"/>
      <c r="B469" s="38"/>
      <c r="C469" s="38"/>
      <c r="D469" s="38"/>
      <c r="E469" s="38"/>
      <c r="F469" s="38"/>
      <c r="G469" s="44"/>
      <c r="H469" s="45"/>
    </row>
    <row r="470" spans="1:8" s="21" customFormat="1" ht="15.75">
      <c r="A470" s="30"/>
      <c r="B470" s="38"/>
      <c r="C470" s="38"/>
      <c r="D470" s="38"/>
      <c r="E470" s="38"/>
      <c r="F470" s="38"/>
      <c r="G470" s="44"/>
      <c r="H470" s="45"/>
    </row>
    <row r="471" spans="1:8" s="21" customFormat="1" ht="15.75">
      <c r="A471" s="30"/>
      <c r="B471" s="38"/>
      <c r="C471" s="38"/>
      <c r="D471" s="38"/>
      <c r="E471" s="38"/>
      <c r="F471" s="38"/>
      <c r="G471" s="44"/>
      <c r="H471" s="45"/>
    </row>
    <row r="472" spans="1:8" s="21" customFormat="1" ht="15.75">
      <c r="A472" s="30"/>
      <c r="B472" s="38"/>
      <c r="C472" s="38"/>
      <c r="D472" s="38"/>
      <c r="E472" s="38"/>
      <c r="F472" s="38"/>
      <c r="G472" s="44"/>
      <c r="H472" s="45"/>
    </row>
    <row r="473" spans="1:8" s="21" customFormat="1" ht="15.75">
      <c r="A473" s="30"/>
      <c r="B473" s="38"/>
      <c r="C473" s="38"/>
      <c r="D473" s="38"/>
      <c r="E473" s="38"/>
      <c r="F473" s="38"/>
      <c r="G473" s="44"/>
      <c r="H473" s="45"/>
    </row>
    <row r="474" spans="1:8" s="21" customFormat="1" ht="15.75">
      <c r="A474" s="30"/>
      <c r="B474" s="38"/>
      <c r="C474" s="38"/>
      <c r="D474" s="38"/>
      <c r="E474" s="38"/>
      <c r="F474" s="38"/>
      <c r="G474" s="44"/>
      <c r="H474" s="45"/>
    </row>
    <row r="475" spans="1:8" s="21" customFormat="1" ht="15.75">
      <c r="A475" s="30"/>
      <c r="B475" s="38"/>
      <c r="C475" s="38"/>
      <c r="D475" s="38"/>
      <c r="E475" s="38"/>
      <c r="F475" s="38"/>
      <c r="G475" s="44"/>
      <c r="H475" s="45"/>
    </row>
    <row r="476" spans="1:8" s="21" customFormat="1" ht="15.75">
      <c r="A476" s="30"/>
      <c r="B476" s="38"/>
      <c r="C476" s="38"/>
      <c r="D476" s="38"/>
      <c r="E476" s="38"/>
      <c r="F476" s="38"/>
      <c r="G476" s="44"/>
      <c r="H476" s="45"/>
    </row>
    <row r="477" spans="1:8" s="28" customFormat="1" ht="15.75">
      <c r="A477" s="30"/>
      <c r="B477" s="38"/>
      <c r="C477" s="38"/>
      <c r="D477" s="38"/>
      <c r="E477" s="38"/>
      <c r="F477" s="38"/>
      <c r="G477" s="44"/>
      <c r="H477" s="45"/>
    </row>
    <row r="478" spans="1:8" s="21" customFormat="1" ht="15.75">
      <c r="A478" s="30"/>
      <c r="B478" s="38"/>
      <c r="C478" s="38"/>
      <c r="D478" s="38"/>
      <c r="E478" s="38"/>
      <c r="F478" s="38"/>
      <c r="G478" s="44"/>
      <c r="H478" s="45"/>
    </row>
    <row r="479" spans="1:8" s="21" customFormat="1" ht="15.75">
      <c r="A479" s="30"/>
      <c r="B479" s="38"/>
      <c r="C479" s="38"/>
      <c r="D479" s="38"/>
      <c r="E479" s="38"/>
      <c r="F479" s="38"/>
      <c r="G479" s="44"/>
      <c r="H479" s="45"/>
    </row>
    <row r="480" spans="1:8" s="21" customFormat="1" ht="15.75">
      <c r="A480" s="30"/>
      <c r="B480" s="38"/>
      <c r="C480" s="38"/>
      <c r="D480" s="38"/>
      <c r="E480" s="38"/>
      <c r="F480" s="38"/>
      <c r="G480" s="44"/>
      <c r="H480" s="45"/>
    </row>
    <row r="481" spans="1:8" s="21" customFormat="1" ht="15.75">
      <c r="A481" s="30"/>
      <c r="B481" s="38"/>
      <c r="C481" s="38"/>
      <c r="D481" s="38"/>
      <c r="E481" s="38"/>
      <c r="F481" s="38"/>
      <c r="G481" s="44"/>
      <c r="H481" s="45"/>
    </row>
    <row r="482" spans="1:8" s="21" customFormat="1" ht="15.75">
      <c r="A482" s="30"/>
      <c r="B482" s="38"/>
      <c r="C482" s="38"/>
      <c r="D482" s="38"/>
      <c r="E482" s="38"/>
      <c r="F482" s="38"/>
      <c r="G482" s="44"/>
      <c r="H482" s="45"/>
    </row>
    <row r="483" spans="1:8" s="21" customFormat="1" ht="15.75">
      <c r="A483" s="11"/>
      <c r="B483" s="32"/>
      <c r="C483" s="31"/>
      <c r="D483" s="31"/>
      <c r="E483" s="32"/>
      <c r="F483" s="32"/>
      <c r="G483" s="46"/>
      <c r="H483" s="47"/>
    </row>
    <row r="484" spans="1:8" s="21" customFormat="1" ht="15.75">
      <c r="A484" s="11"/>
      <c r="B484" s="32"/>
      <c r="C484" s="31"/>
      <c r="D484" s="31"/>
      <c r="E484" s="32"/>
      <c r="F484" s="32"/>
      <c r="G484" s="46"/>
      <c r="H484" s="47"/>
    </row>
    <row r="485" spans="1:8" s="21" customFormat="1" ht="15.75">
      <c r="A485" s="11"/>
      <c r="B485" s="32"/>
      <c r="C485" s="31"/>
      <c r="D485" s="31"/>
      <c r="E485" s="32"/>
      <c r="F485" s="32"/>
      <c r="G485" s="46"/>
      <c r="H485" s="47"/>
    </row>
    <row r="486" spans="1:8" s="21" customFormat="1" ht="15.75">
      <c r="A486" s="11"/>
      <c r="B486" s="32"/>
      <c r="C486" s="31"/>
      <c r="D486" s="31"/>
      <c r="E486" s="31"/>
      <c r="F486" s="32"/>
      <c r="G486" s="46"/>
      <c r="H486" s="47"/>
    </row>
    <row r="487" spans="1:8" s="21" customFormat="1" ht="15.75">
      <c r="A487" s="11"/>
      <c r="B487" s="32"/>
      <c r="C487" s="31"/>
      <c r="D487" s="31"/>
      <c r="E487" s="31"/>
      <c r="F487" s="32"/>
      <c r="G487" s="46"/>
      <c r="H487" s="47"/>
    </row>
    <row r="488" spans="1:8" s="21" customFormat="1" ht="15.75">
      <c r="A488" s="11"/>
      <c r="B488" s="32"/>
      <c r="C488" s="31"/>
      <c r="D488" s="31"/>
      <c r="E488" s="31"/>
      <c r="F488" s="32"/>
      <c r="G488" s="46"/>
      <c r="H488" s="47"/>
    </row>
    <row r="489" spans="1:8" s="21" customFormat="1" ht="15.75">
      <c r="A489" s="11"/>
      <c r="B489" s="32"/>
      <c r="C489" s="31"/>
      <c r="D489" s="31"/>
      <c r="E489" s="31"/>
      <c r="F489" s="32"/>
      <c r="G489" s="46"/>
      <c r="H489" s="47"/>
    </row>
    <row r="490" spans="1:8" s="21" customFormat="1" ht="15.75">
      <c r="A490" s="11"/>
      <c r="B490" s="32"/>
      <c r="C490" s="31"/>
      <c r="D490" s="31"/>
      <c r="E490" s="31"/>
      <c r="F490" s="32"/>
      <c r="G490" s="46"/>
      <c r="H490" s="47"/>
    </row>
    <row r="491" spans="1:8" s="21" customFormat="1" ht="15.75">
      <c r="A491" s="13"/>
      <c r="B491" s="31"/>
      <c r="C491" s="31"/>
      <c r="D491" s="31"/>
      <c r="E491" s="36"/>
      <c r="F491" s="36"/>
      <c r="G491" s="46"/>
      <c r="H491" s="47"/>
    </row>
    <row r="492" spans="1:8" s="21" customFormat="1" ht="15.75">
      <c r="A492" s="13"/>
      <c r="B492" s="31"/>
      <c r="C492" s="31"/>
      <c r="D492" s="31"/>
      <c r="E492" s="32"/>
      <c r="F492" s="32"/>
      <c r="G492" s="46"/>
      <c r="H492" s="47"/>
    </row>
    <row r="493" spans="1:8" s="21" customFormat="1" ht="15.75">
      <c r="A493" s="13"/>
      <c r="B493" s="31"/>
      <c r="C493" s="39"/>
      <c r="D493" s="31"/>
      <c r="E493" s="36"/>
      <c r="F493" s="36"/>
      <c r="G493" s="46"/>
      <c r="H493" s="47"/>
    </row>
    <row r="494" spans="1:8" s="21" customFormat="1" ht="15.75">
      <c r="A494" s="13"/>
      <c r="B494" s="31"/>
      <c r="C494" s="39"/>
      <c r="D494" s="31"/>
      <c r="E494" s="36"/>
      <c r="F494" s="36"/>
      <c r="G494" s="46"/>
      <c r="H494" s="47"/>
    </row>
    <row r="495" spans="1:8" s="21" customFormat="1" ht="15.75">
      <c r="A495" s="11"/>
      <c r="B495" s="32"/>
      <c r="C495" s="31"/>
      <c r="D495" s="31"/>
      <c r="E495" s="32"/>
      <c r="F495" s="32"/>
      <c r="G495" s="46"/>
      <c r="H495" s="47"/>
    </row>
    <row r="496" spans="1:8" s="21" customFormat="1" ht="15.75">
      <c r="A496" s="6"/>
      <c r="B496" s="31"/>
      <c r="C496" s="31"/>
      <c r="D496" s="31"/>
      <c r="E496" s="31"/>
      <c r="F496" s="31"/>
      <c r="G496" s="46"/>
      <c r="H496" s="46"/>
    </row>
    <row r="497" spans="1:8" s="28" customFormat="1" ht="15.75">
      <c r="A497" s="6"/>
      <c r="B497" s="31"/>
      <c r="C497" s="31"/>
      <c r="D497" s="31"/>
      <c r="E497" s="31"/>
      <c r="F497" s="31"/>
      <c r="G497" s="46"/>
      <c r="H497" s="46"/>
    </row>
    <row r="498" spans="1:8" s="28" customFormat="1" ht="15.75">
      <c r="A498" s="11"/>
      <c r="B498" s="32"/>
      <c r="C498" s="32"/>
      <c r="D498" s="32"/>
      <c r="E498" s="32"/>
      <c r="F498" s="32"/>
      <c r="G498" s="46"/>
      <c r="H498" s="47"/>
    </row>
    <row r="499" spans="1:8" s="21" customFormat="1" ht="15.75">
      <c r="A499" s="11"/>
      <c r="B499" s="32"/>
      <c r="C499" s="32"/>
      <c r="D499" s="32"/>
      <c r="E499" s="32"/>
      <c r="F499" s="32"/>
      <c r="G499" s="46"/>
      <c r="H499" s="47"/>
    </row>
    <row r="500" spans="1:8" s="21" customFormat="1" ht="15.75">
      <c r="A500" s="11"/>
      <c r="B500" s="32"/>
      <c r="C500" s="32"/>
      <c r="D500" s="32"/>
      <c r="E500" s="32"/>
      <c r="F500" s="32"/>
      <c r="G500" s="46"/>
      <c r="H500" s="47"/>
    </row>
    <row r="501" spans="1:8" s="21" customFormat="1" ht="15.75">
      <c r="A501" s="11"/>
      <c r="B501" s="32"/>
      <c r="C501" s="31"/>
      <c r="D501" s="31"/>
      <c r="E501" s="32"/>
      <c r="F501" s="32"/>
      <c r="G501" s="46"/>
      <c r="H501" s="47"/>
    </row>
    <row r="502" spans="1:8" s="21" customFormat="1" ht="15.75">
      <c r="A502" s="11"/>
      <c r="B502" s="32"/>
      <c r="C502" s="32"/>
      <c r="D502" s="32"/>
      <c r="E502" s="32"/>
      <c r="F502" s="32"/>
      <c r="G502" s="46"/>
      <c r="H502" s="47"/>
    </row>
    <row r="503" spans="1:8" s="21" customFormat="1" ht="15.75">
      <c r="A503" s="11"/>
      <c r="B503" s="32"/>
      <c r="C503" s="31"/>
      <c r="D503" s="31"/>
      <c r="E503" s="32"/>
      <c r="F503" s="32"/>
      <c r="G503" s="46"/>
      <c r="H503" s="47"/>
    </row>
    <row r="504" spans="1:8" s="21" customFormat="1" ht="15.75">
      <c r="A504" s="14"/>
      <c r="B504" s="37"/>
      <c r="C504" s="37"/>
      <c r="D504" s="37"/>
      <c r="E504" s="37"/>
      <c r="F504" s="37"/>
      <c r="G504" s="48"/>
      <c r="H504" s="49"/>
    </row>
    <row r="505" spans="1:8" s="28" customFormat="1" ht="15.75">
      <c r="A505" s="11"/>
      <c r="B505" s="32"/>
      <c r="C505" s="31"/>
      <c r="D505" s="31"/>
      <c r="E505" s="32"/>
      <c r="F505" s="32"/>
      <c r="G505" s="46"/>
      <c r="H505" s="47"/>
    </row>
    <row r="506" spans="1:8" s="21" customFormat="1" ht="15.75">
      <c r="A506" s="11"/>
      <c r="B506" s="32"/>
      <c r="C506" s="31"/>
      <c r="D506" s="31"/>
      <c r="E506" s="32"/>
      <c r="F506" s="32"/>
      <c r="G506" s="46"/>
      <c r="H506" s="47"/>
    </row>
    <row r="507" spans="1:8" s="21" customFormat="1" ht="15.75">
      <c r="A507" s="11"/>
      <c r="B507" s="32"/>
      <c r="C507" s="31"/>
      <c r="D507" s="31"/>
      <c r="E507" s="32"/>
      <c r="F507" s="32"/>
      <c r="G507" s="46"/>
      <c r="H507" s="47"/>
    </row>
    <row r="508" spans="1:8" s="21" customFormat="1" ht="15.75">
      <c r="A508" s="11"/>
      <c r="B508" s="32"/>
      <c r="C508" s="31"/>
      <c r="D508" s="31"/>
      <c r="E508" s="32"/>
      <c r="F508" s="32"/>
      <c r="G508" s="46"/>
      <c r="H508" s="47"/>
    </row>
    <row r="509" spans="1:8" s="21" customFormat="1" ht="15.75">
      <c r="A509" s="11"/>
      <c r="B509" s="32"/>
      <c r="C509" s="31"/>
      <c r="D509" s="31"/>
      <c r="E509" s="32"/>
      <c r="F509" s="32"/>
      <c r="G509" s="46"/>
      <c r="H509" s="47"/>
    </row>
    <row r="510" spans="1:8" s="21" customFormat="1" ht="15.75">
      <c r="A510" s="11"/>
      <c r="B510" s="32"/>
      <c r="C510" s="31"/>
      <c r="D510" s="31"/>
      <c r="E510" s="32"/>
      <c r="F510" s="32"/>
      <c r="G510" s="46"/>
      <c r="H510" s="47"/>
    </row>
    <row r="511" spans="1:8" s="21" customFormat="1" ht="15.75">
      <c r="A511" s="11"/>
      <c r="B511" s="32"/>
      <c r="C511" s="31"/>
      <c r="D511" s="31"/>
      <c r="E511" s="32"/>
      <c r="F511" s="32"/>
      <c r="G511" s="46"/>
      <c r="H511" s="47"/>
    </row>
    <row r="512" spans="1:8" s="21" customFormat="1" ht="15.75">
      <c r="A512" s="11"/>
      <c r="B512" s="32"/>
      <c r="C512" s="31"/>
      <c r="D512" s="31"/>
      <c r="E512" s="32"/>
      <c r="F512" s="32"/>
      <c r="G512" s="46"/>
      <c r="H512" s="47"/>
    </row>
    <row r="513" spans="1:8" s="21" customFormat="1" ht="15.75">
      <c r="A513" s="11"/>
      <c r="B513" s="32"/>
      <c r="C513" s="31"/>
      <c r="D513" s="31"/>
      <c r="E513" s="32"/>
      <c r="F513" s="32"/>
      <c r="G513" s="46"/>
      <c r="H513" s="47"/>
    </row>
    <row r="514" spans="1:8" s="27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7" customFormat="1" ht="15.75">
      <c r="A515" s="11"/>
      <c r="B515" s="32"/>
      <c r="C515" s="31"/>
      <c r="D515" s="31"/>
      <c r="E515" s="32"/>
      <c r="F515" s="32"/>
      <c r="G515" s="46"/>
      <c r="H515" s="47"/>
    </row>
    <row r="516" spans="1:8" s="27" customFormat="1" ht="15.75">
      <c r="A516" s="11"/>
      <c r="B516" s="32"/>
      <c r="C516" s="31"/>
      <c r="D516" s="31"/>
      <c r="E516" s="32"/>
      <c r="F516" s="32"/>
      <c r="G516" s="46"/>
      <c r="H516" s="47"/>
    </row>
    <row r="517" spans="1:8" s="27" customFormat="1" ht="15.75">
      <c r="A517" s="11"/>
      <c r="B517" s="32"/>
      <c r="C517" s="31"/>
      <c r="D517" s="31"/>
      <c r="E517" s="32"/>
      <c r="F517" s="32"/>
      <c r="G517" s="46"/>
      <c r="H517" s="47"/>
    </row>
    <row r="518" spans="1:8" s="27" customFormat="1" ht="15.75">
      <c r="A518" s="11"/>
      <c r="B518" s="32"/>
      <c r="C518" s="31"/>
      <c r="D518" s="31"/>
      <c r="E518" s="32"/>
      <c r="F518" s="32"/>
      <c r="G518" s="46"/>
      <c r="H518" s="47"/>
    </row>
    <row r="519" spans="1:8" s="27" customFormat="1" ht="15.75">
      <c r="A519" s="11"/>
      <c r="B519" s="32"/>
      <c r="C519" s="31"/>
      <c r="D519" s="31"/>
      <c r="E519" s="32"/>
      <c r="F519" s="32"/>
      <c r="G519" s="46"/>
      <c r="H519" s="47"/>
    </row>
    <row r="520" spans="1:8" s="27" customFormat="1" ht="15.75">
      <c r="A520" s="11"/>
      <c r="B520" s="32"/>
      <c r="C520" s="31"/>
      <c r="D520" s="31"/>
      <c r="E520" s="32"/>
      <c r="F520" s="32"/>
      <c r="G520" s="46"/>
      <c r="H520" s="47"/>
    </row>
    <row r="521" spans="1:8" s="27" customFormat="1" ht="15.75">
      <c r="A521" s="11"/>
      <c r="B521" s="32"/>
      <c r="C521" s="31"/>
      <c r="D521" s="31"/>
      <c r="E521" s="32"/>
      <c r="F521" s="32"/>
      <c r="G521" s="46"/>
      <c r="H521" s="47"/>
    </row>
    <row r="522" spans="1:8" s="27" customFormat="1" ht="15.75">
      <c r="A522" s="11"/>
      <c r="B522" s="32"/>
      <c r="C522" s="31"/>
      <c r="D522" s="31"/>
      <c r="E522" s="32"/>
      <c r="F522" s="32"/>
      <c r="G522" s="46"/>
      <c r="H522" s="47"/>
    </row>
    <row r="523" spans="1:8" s="27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7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7" customFormat="1" ht="15.75">
      <c r="A525" s="6"/>
      <c r="B525" s="32"/>
      <c r="C525" s="31"/>
      <c r="D525" s="31"/>
      <c r="E525" s="32"/>
      <c r="F525" s="32"/>
      <c r="G525" s="46"/>
      <c r="H525" s="47"/>
    </row>
    <row r="526" spans="1:8" s="27" customFormat="1" ht="15.75">
      <c r="A526" s="6"/>
      <c r="B526" s="32"/>
      <c r="C526" s="31"/>
      <c r="D526" s="31"/>
      <c r="E526" s="31"/>
      <c r="F526" s="31"/>
      <c r="G526" s="46"/>
      <c r="H526" s="47"/>
    </row>
    <row r="527" spans="1:8" s="27" customFormat="1" ht="15.75">
      <c r="A527" s="6"/>
      <c r="B527" s="32"/>
      <c r="C527" s="31"/>
      <c r="D527" s="31"/>
      <c r="E527" s="31"/>
      <c r="F527" s="31"/>
      <c r="G527" s="46"/>
      <c r="H527" s="47"/>
    </row>
    <row r="528" spans="1:8" s="27" customFormat="1" ht="15.75">
      <c r="A528" s="6"/>
      <c r="B528" s="32"/>
      <c r="C528" s="31"/>
      <c r="D528" s="31"/>
      <c r="E528" s="31"/>
      <c r="F528" s="31"/>
      <c r="G528" s="46"/>
      <c r="H528" s="47"/>
    </row>
    <row r="529" spans="1:8" s="27" customFormat="1" ht="15.75">
      <c r="A529" s="6"/>
      <c r="B529" s="32"/>
      <c r="C529" s="31"/>
      <c r="D529" s="31"/>
      <c r="E529" s="31"/>
      <c r="F529" s="31"/>
      <c r="G529" s="46"/>
      <c r="H529" s="47"/>
    </row>
    <row r="530" spans="1:8" s="27" customFormat="1" ht="15.75">
      <c r="A530" s="6"/>
      <c r="B530" s="32"/>
      <c r="C530" s="31"/>
      <c r="D530" s="31"/>
      <c r="E530" s="31"/>
      <c r="F530" s="31"/>
      <c r="G530" s="46"/>
      <c r="H530" s="47"/>
    </row>
    <row r="531" spans="1:8" s="27" customFormat="1" ht="15.75">
      <c r="A531" s="6"/>
      <c r="B531" s="32"/>
      <c r="C531" s="31"/>
      <c r="D531" s="31"/>
      <c r="E531" s="31"/>
      <c r="F531" s="31"/>
      <c r="G531" s="46"/>
      <c r="H531" s="47"/>
    </row>
    <row r="532" spans="1:8" s="27" customFormat="1" ht="15.75">
      <c r="A532" s="6"/>
      <c r="B532" s="32"/>
      <c r="C532" s="31"/>
      <c r="D532" s="31"/>
      <c r="E532" s="31"/>
      <c r="F532" s="31"/>
      <c r="G532" s="46"/>
      <c r="H532" s="47"/>
    </row>
    <row r="533" spans="1:8" s="27" customFormat="1" ht="15.75">
      <c r="A533" s="6"/>
      <c r="B533" s="32"/>
      <c r="C533" s="31"/>
      <c r="D533" s="31"/>
      <c r="E533" s="31"/>
      <c r="F533" s="31"/>
      <c r="G533" s="46"/>
      <c r="H533" s="47"/>
    </row>
    <row r="534" spans="1:8" s="27" customFormat="1" ht="15.75">
      <c r="A534" s="6"/>
      <c r="B534" s="32"/>
      <c r="C534" s="31"/>
      <c r="D534" s="31"/>
      <c r="E534" s="31"/>
      <c r="F534" s="31"/>
      <c r="G534" s="46"/>
      <c r="H534" s="47"/>
    </row>
    <row r="535" spans="1:8" s="27" customFormat="1" ht="15.75">
      <c r="A535" s="6"/>
      <c r="B535" s="32"/>
      <c r="C535" s="31"/>
      <c r="D535" s="31"/>
      <c r="E535" s="31"/>
      <c r="F535" s="31"/>
      <c r="G535" s="46"/>
      <c r="H535" s="47"/>
    </row>
    <row r="536" spans="1:8" s="26" customFormat="1" ht="15.75">
      <c r="A536" s="6"/>
      <c r="B536" s="32"/>
      <c r="C536" s="31"/>
      <c r="D536" s="31"/>
      <c r="E536" s="31"/>
      <c r="F536" s="31"/>
      <c r="G536" s="46"/>
      <c r="H536" s="47"/>
    </row>
    <row r="537" spans="1:8" s="26" customFormat="1" ht="15.75">
      <c r="A537" s="6"/>
      <c r="B537" s="32"/>
      <c r="C537" s="31"/>
      <c r="D537" s="31"/>
      <c r="E537" s="31"/>
      <c r="F537" s="31"/>
      <c r="G537" s="46"/>
      <c r="H537" s="47"/>
    </row>
    <row r="538" spans="1:8" s="26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6" customFormat="1" ht="15.75">
      <c r="A539" s="6"/>
      <c r="B539" s="31"/>
      <c r="C539" s="31"/>
      <c r="D539" s="31"/>
      <c r="E539" s="31"/>
      <c r="F539" s="31"/>
      <c r="G539" s="46"/>
      <c r="H539" s="46"/>
    </row>
    <row r="540" spans="1:8" s="26" customFormat="1" ht="15.75">
      <c r="A540" s="6"/>
      <c r="B540" s="31"/>
      <c r="C540" s="31"/>
      <c r="D540" s="31"/>
      <c r="E540" s="31"/>
      <c r="F540" s="31"/>
      <c r="G540" s="46"/>
      <c r="H540" s="46"/>
    </row>
    <row r="541" spans="1:8" s="26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6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6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6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6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6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6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6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6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6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6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6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6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6" customFormat="1" ht="15.75">
      <c r="A556" s="11"/>
      <c r="B556" s="32"/>
      <c r="C556" s="32"/>
      <c r="D556" s="32"/>
      <c r="E556" s="32"/>
      <c r="F556" s="32"/>
      <c r="G556" s="46"/>
      <c r="H556" s="47"/>
    </row>
    <row r="557" spans="1:8" s="3" customFormat="1" ht="15.75">
      <c r="A557" s="11"/>
      <c r="B557" s="32"/>
      <c r="C557" s="32"/>
      <c r="D557" s="32"/>
      <c r="E557" s="32"/>
      <c r="F557" s="32"/>
      <c r="G557" s="46"/>
      <c r="H557" s="47"/>
    </row>
    <row r="558" spans="1:8" s="26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6" customFormat="1" ht="15.75">
      <c r="A559" s="11"/>
      <c r="B559" s="32"/>
      <c r="C559" s="32"/>
      <c r="D559" s="32"/>
      <c r="E559" s="32"/>
      <c r="F559" s="32"/>
      <c r="G559" s="46"/>
      <c r="H559" s="47"/>
    </row>
    <row r="560" spans="1:8" s="26" customFormat="1" ht="15.75">
      <c r="A560" s="11"/>
      <c r="B560" s="31"/>
      <c r="C560" s="32"/>
      <c r="D560" s="32"/>
      <c r="E560" s="32"/>
      <c r="F560" s="32"/>
      <c r="G560" s="48"/>
      <c r="H560" s="47"/>
    </row>
    <row r="561" spans="1:8" s="26" customFormat="1" ht="15.75">
      <c r="A561" s="14"/>
      <c r="B561" s="35"/>
      <c r="C561" s="37"/>
      <c r="D561" s="37"/>
      <c r="E561" s="37"/>
      <c r="F561" s="37"/>
      <c r="G561" s="48"/>
      <c r="H561" s="49"/>
    </row>
    <row r="562" spans="1:8" s="26" customFormat="1" ht="15.75">
      <c r="A562" s="11"/>
      <c r="B562" s="31"/>
      <c r="C562" s="32"/>
      <c r="D562" s="32"/>
      <c r="E562" s="32"/>
      <c r="F562" s="32"/>
      <c r="G562" s="46"/>
      <c r="H562" s="47"/>
    </row>
    <row r="563" spans="1:8" s="26" customFormat="1" ht="15.75">
      <c r="A563" s="11"/>
      <c r="B563" s="31"/>
      <c r="C563" s="32"/>
      <c r="D563" s="32"/>
      <c r="E563" s="32"/>
      <c r="F563" s="32"/>
      <c r="G563" s="46"/>
      <c r="H563" s="47"/>
    </row>
    <row r="564" spans="1:19" s="24" customFormat="1" ht="18.75">
      <c r="A564" s="6"/>
      <c r="B564" s="31"/>
      <c r="C564" s="32"/>
      <c r="D564" s="32"/>
      <c r="E564" s="31"/>
      <c r="F564" s="31"/>
      <c r="G564" s="46"/>
      <c r="H564" s="47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 s="24" customFormat="1" ht="18.75">
      <c r="A565" s="6"/>
      <c r="B565" s="31"/>
      <c r="C565" s="32"/>
      <c r="D565" s="32"/>
      <c r="E565" s="31"/>
      <c r="F565" s="31"/>
      <c r="G565" s="46"/>
      <c r="H565" s="47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 s="24" customFormat="1" ht="18.75">
      <c r="A566" s="11"/>
      <c r="B566" s="31"/>
      <c r="C566" s="32"/>
      <c r="D566" s="32"/>
      <c r="E566" s="32"/>
      <c r="F566" s="32"/>
      <c r="G566" s="46"/>
      <c r="H566" s="47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 s="24" customFormat="1" ht="18.75">
      <c r="A567" s="13"/>
      <c r="B567" s="31"/>
      <c r="C567" s="32"/>
      <c r="D567" s="32"/>
      <c r="E567" s="32"/>
      <c r="F567" s="32"/>
      <c r="G567" s="46"/>
      <c r="H567" s="47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 s="24" customFormat="1" ht="18.75">
      <c r="A568" s="13"/>
      <c r="B568" s="31"/>
      <c r="C568" s="32"/>
      <c r="D568" s="32"/>
      <c r="E568" s="32"/>
      <c r="F568" s="32"/>
      <c r="G568" s="46"/>
      <c r="H568" s="47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 s="24" customFormat="1" ht="18.75">
      <c r="A569" s="11"/>
      <c r="B569" s="31"/>
      <c r="C569" s="32"/>
      <c r="D569" s="32"/>
      <c r="E569" s="32"/>
      <c r="F569" s="32"/>
      <c r="G569" s="46"/>
      <c r="H569" s="47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 s="24" customFormat="1" ht="18.75">
      <c r="A570" s="11"/>
      <c r="B570" s="31"/>
      <c r="C570" s="32"/>
      <c r="D570" s="32"/>
      <c r="E570" s="32"/>
      <c r="F570" s="32"/>
      <c r="G570" s="46"/>
      <c r="H570" s="47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19" s="24" customFormat="1" ht="18.75">
      <c r="A571" s="11"/>
      <c r="B571" s="31"/>
      <c r="C571" s="32"/>
      <c r="D571" s="32"/>
      <c r="E571" s="32"/>
      <c r="F571" s="32"/>
      <c r="G571" s="46"/>
      <c r="H571" s="47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</row>
    <row r="572" spans="1:19" s="24" customFormat="1" ht="18.75">
      <c r="A572" s="11"/>
      <c r="B572" s="31"/>
      <c r="C572" s="32"/>
      <c r="D572" s="32"/>
      <c r="E572" s="32"/>
      <c r="F572" s="32"/>
      <c r="G572" s="46"/>
      <c r="H572" s="47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</row>
    <row r="573" spans="1:19" s="24" customFormat="1" ht="18.75">
      <c r="A573" s="11"/>
      <c r="B573" s="31"/>
      <c r="C573" s="32"/>
      <c r="D573" s="32"/>
      <c r="E573" s="32"/>
      <c r="F573" s="32"/>
      <c r="G573" s="46"/>
      <c r="H573" s="47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</row>
    <row r="574" spans="1:19" s="24" customFormat="1" ht="18.75">
      <c r="A574" s="11"/>
      <c r="B574" s="31"/>
      <c r="C574" s="32"/>
      <c r="D574" s="32"/>
      <c r="E574" s="32"/>
      <c r="F574" s="32"/>
      <c r="G574" s="46"/>
      <c r="H574" s="47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</row>
    <row r="575" spans="1:19" s="24" customFormat="1" ht="18.75">
      <c r="A575" s="11"/>
      <c r="B575" s="31"/>
      <c r="C575" s="32"/>
      <c r="D575" s="32"/>
      <c r="E575" s="32"/>
      <c r="F575" s="32"/>
      <c r="G575" s="46"/>
      <c r="H575" s="47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</row>
    <row r="576" spans="1:19" s="24" customFormat="1" ht="18.75">
      <c r="A576" s="11"/>
      <c r="B576" s="31"/>
      <c r="C576" s="32"/>
      <c r="D576" s="32"/>
      <c r="E576" s="32"/>
      <c r="F576" s="32"/>
      <c r="G576" s="46"/>
      <c r="H576" s="47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</row>
    <row r="577" spans="1:19" s="24" customFormat="1" ht="18.75">
      <c r="A577" s="11"/>
      <c r="B577" s="31"/>
      <c r="C577" s="32"/>
      <c r="D577" s="32"/>
      <c r="E577" s="32"/>
      <c r="F577" s="32"/>
      <c r="G577" s="46"/>
      <c r="H577" s="47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 s="24" customFormat="1" ht="18.75">
      <c r="A578" s="11"/>
      <c r="B578" s="31"/>
      <c r="C578" s="32"/>
      <c r="D578" s="32"/>
      <c r="E578" s="32"/>
      <c r="F578" s="32"/>
      <c r="G578" s="46"/>
      <c r="H578" s="47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 s="24" customFormat="1" ht="18.75">
      <c r="A579" s="11"/>
      <c r="B579" s="31"/>
      <c r="C579" s="32"/>
      <c r="D579" s="32"/>
      <c r="E579" s="32"/>
      <c r="F579" s="32"/>
      <c r="G579" s="46"/>
      <c r="H579" s="47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8" s="26" customFormat="1" ht="15.75">
      <c r="A580" s="11"/>
      <c r="B580" s="31"/>
      <c r="C580" s="32"/>
      <c r="D580" s="32"/>
      <c r="E580" s="32"/>
      <c r="F580" s="32"/>
      <c r="G580" s="46"/>
      <c r="H580" s="47"/>
    </row>
    <row r="581" spans="1:8" s="26" customFormat="1" ht="15.75">
      <c r="A581" s="11"/>
      <c r="B581" s="31"/>
      <c r="C581" s="32"/>
      <c r="D581" s="32"/>
      <c r="E581" s="32"/>
      <c r="F581" s="32"/>
      <c r="G581" s="46"/>
      <c r="H581" s="47"/>
    </row>
    <row r="582" spans="1:8" s="26" customFormat="1" ht="15.75">
      <c r="A582" s="11"/>
      <c r="B582" s="31"/>
      <c r="C582" s="32"/>
      <c r="D582" s="32"/>
      <c r="E582" s="32"/>
      <c r="F582" s="32"/>
      <c r="G582" s="46"/>
      <c r="H582" s="47"/>
    </row>
    <row r="583" spans="1:8" s="26" customFormat="1" ht="15.75">
      <c r="A583" s="11"/>
      <c r="B583" s="31"/>
      <c r="C583" s="32"/>
      <c r="D583" s="32"/>
      <c r="E583" s="32"/>
      <c r="F583" s="32"/>
      <c r="G583" s="46"/>
      <c r="H583" s="47"/>
    </row>
    <row r="584" spans="1:8" s="26" customFormat="1" ht="15.75">
      <c r="A584" s="11"/>
      <c r="B584" s="31"/>
      <c r="C584" s="32"/>
      <c r="D584" s="32"/>
      <c r="E584" s="32"/>
      <c r="F584" s="32"/>
      <c r="G584" s="46"/>
      <c r="H584" s="47"/>
    </row>
    <row r="585" spans="1:8" s="26" customFormat="1" ht="15.75">
      <c r="A585" s="11"/>
      <c r="B585" s="31"/>
      <c r="C585" s="32"/>
      <c r="D585" s="32"/>
      <c r="E585" s="32"/>
      <c r="F585" s="32"/>
      <c r="G585" s="46"/>
      <c r="H585" s="47"/>
    </row>
    <row r="586" spans="1:8" s="26" customFormat="1" ht="15.75">
      <c r="A586" s="11"/>
      <c r="B586" s="31"/>
      <c r="C586" s="32"/>
      <c r="D586" s="32"/>
      <c r="E586" s="32"/>
      <c r="F586" s="32"/>
      <c r="G586" s="46"/>
      <c r="H586" s="47"/>
    </row>
    <row r="587" spans="1:8" s="26" customFormat="1" ht="15.75">
      <c r="A587" s="11"/>
      <c r="B587" s="31"/>
      <c r="C587" s="32"/>
      <c r="D587" s="32"/>
      <c r="E587" s="32"/>
      <c r="F587" s="32"/>
      <c r="G587" s="46"/>
      <c r="H587" s="47"/>
    </row>
    <row r="588" spans="1:8" s="26" customFormat="1" ht="15.75">
      <c r="A588" s="11"/>
      <c r="B588" s="31"/>
      <c r="C588" s="32"/>
      <c r="D588" s="32"/>
      <c r="E588" s="32"/>
      <c r="F588" s="32"/>
      <c r="G588" s="46"/>
      <c r="H588" s="47"/>
    </row>
    <row r="589" spans="1:8" s="26" customFormat="1" ht="15.75">
      <c r="A589" s="11"/>
      <c r="B589" s="31"/>
      <c r="C589" s="32"/>
      <c r="D589" s="32"/>
      <c r="E589" s="32"/>
      <c r="F589" s="32"/>
      <c r="G589" s="46"/>
      <c r="H589" s="47"/>
    </row>
    <row r="590" spans="1:8" s="26" customFormat="1" ht="15.75">
      <c r="A590" s="11"/>
      <c r="B590" s="31"/>
      <c r="C590" s="32"/>
      <c r="D590" s="32"/>
      <c r="E590" s="32"/>
      <c r="F590" s="32"/>
      <c r="G590" s="46"/>
      <c r="H590" s="47"/>
    </row>
    <row r="591" spans="1:8" s="26" customFormat="1" ht="15.75">
      <c r="A591" s="11"/>
      <c r="B591" s="31"/>
      <c r="C591" s="32"/>
      <c r="D591" s="32"/>
      <c r="E591" s="32"/>
      <c r="F591" s="32"/>
      <c r="G591" s="46"/>
      <c r="H591" s="47"/>
    </row>
    <row r="592" spans="1:8" s="21" customFormat="1" ht="15.75">
      <c r="A592" s="11"/>
      <c r="B592" s="31"/>
      <c r="C592" s="32"/>
      <c r="D592" s="32"/>
      <c r="E592" s="32"/>
      <c r="F592" s="32"/>
      <c r="G592" s="46"/>
      <c r="H592" s="47"/>
    </row>
    <row r="593" spans="1:8" s="21" customFormat="1" ht="15.75">
      <c r="A593" s="11"/>
      <c r="B593" s="31"/>
      <c r="C593" s="32"/>
      <c r="D593" s="32"/>
      <c r="E593" s="32"/>
      <c r="F593" s="32"/>
      <c r="G593" s="46"/>
      <c r="H593" s="47"/>
    </row>
    <row r="594" spans="1:8" s="26" customFormat="1" ht="15.75">
      <c r="A594" s="11"/>
      <c r="B594" s="31"/>
      <c r="C594" s="32"/>
      <c r="D594" s="32"/>
      <c r="E594" s="32"/>
      <c r="F594" s="32"/>
      <c r="G594" s="46"/>
      <c r="H594" s="47"/>
    </row>
    <row r="595" spans="1:8" s="26" customFormat="1" ht="15.75">
      <c r="A595" s="11"/>
      <c r="B595" s="31"/>
      <c r="C595" s="32"/>
      <c r="D595" s="32"/>
      <c r="E595" s="32"/>
      <c r="F595" s="32"/>
      <c r="G595" s="46"/>
      <c r="H595" s="47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1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8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4"/>
      <c r="B599" s="35"/>
      <c r="C599" s="37"/>
      <c r="D599" s="37"/>
      <c r="E599" s="37"/>
      <c r="F599" s="37"/>
      <c r="G599" s="48"/>
      <c r="H599" s="49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6"/>
      <c r="B602" s="31"/>
      <c r="C602" s="32"/>
      <c r="D602" s="32"/>
      <c r="E602" s="31"/>
      <c r="F602" s="31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6"/>
      <c r="B603" s="31"/>
      <c r="C603" s="32"/>
      <c r="D603" s="32"/>
      <c r="E603" s="31"/>
      <c r="F603" s="31"/>
      <c r="G603" s="46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8" s="26" customFormat="1" ht="15.75">
      <c r="A612" s="11"/>
      <c r="B612" s="31"/>
      <c r="C612" s="32"/>
      <c r="D612" s="32"/>
      <c r="E612" s="32"/>
      <c r="F612" s="32"/>
      <c r="G612" s="46"/>
      <c r="H612" s="47"/>
    </row>
    <row r="613" spans="1:8" s="26" customFormat="1" ht="15.75">
      <c r="A613" s="11"/>
      <c r="B613" s="31"/>
      <c r="C613" s="32"/>
      <c r="D613" s="32"/>
      <c r="E613" s="32"/>
      <c r="F613" s="32"/>
      <c r="G613" s="46"/>
      <c r="H613" s="47"/>
    </row>
    <row r="614" spans="1:8" s="3" customFormat="1" ht="15.75">
      <c r="A614" s="11"/>
      <c r="B614" s="31"/>
      <c r="C614" s="32"/>
      <c r="D614" s="32"/>
      <c r="E614" s="32"/>
      <c r="F614" s="32"/>
      <c r="G614" s="46"/>
      <c r="H614" s="47"/>
    </row>
    <row r="615" spans="1:8" s="26" customFormat="1" ht="15.75">
      <c r="A615" s="11"/>
      <c r="B615" s="31"/>
      <c r="C615" s="32"/>
      <c r="D615" s="32"/>
      <c r="E615" s="32"/>
      <c r="F615" s="32"/>
      <c r="G615" s="46"/>
      <c r="H615" s="47"/>
    </row>
    <row r="616" spans="1:8" s="26" customFormat="1" ht="15.75">
      <c r="A616" s="11"/>
      <c r="B616" s="31"/>
      <c r="C616" s="31"/>
      <c r="D616" s="31"/>
      <c r="E616" s="32"/>
      <c r="F616" s="32"/>
      <c r="G616" s="46"/>
      <c r="H616" s="47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7"/>
    </row>
    <row r="618" spans="1:8" s="26" customFormat="1" ht="15.75">
      <c r="A618" s="6"/>
      <c r="B618" s="31"/>
      <c r="C618" s="31"/>
      <c r="D618" s="31"/>
      <c r="E618" s="31"/>
      <c r="F618" s="31"/>
      <c r="G618" s="48"/>
      <c r="H618" s="46"/>
    </row>
    <row r="619" spans="1:8" s="26" customFormat="1" ht="15.75">
      <c r="A619" s="5"/>
      <c r="B619" s="35"/>
      <c r="C619" s="37"/>
      <c r="D619" s="37"/>
      <c r="E619" s="37"/>
      <c r="F619" s="37"/>
      <c r="G619" s="48"/>
      <c r="H619" s="46"/>
    </row>
    <row r="620" spans="1:8" s="26" customFormat="1" ht="15.75">
      <c r="A620" s="6"/>
      <c r="B620" s="31"/>
      <c r="C620" s="31"/>
      <c r="D620" s="31"/>
      <c r="E620" s="31"/>
      <c r="F620" s="31"/>
      <c r="G620" s="46"/>
      <c r="H620" s="46"/>
    </row>
    <row r="621" spans="1:8" s="26" customFormat="1" ht="15.75">
      <c r="A621" s="6"/>
      <c r="B621" s="31"/>
      <c r="C621" s="31"/>
      <c r="D621" s="31"/>
      <c r="E621" s="31"/>
      <c r="F621" s="31"/>
      <c r="G621" s="46"/>
      <c r="H621" s="46"/>
    </row>
    <row r="622" spans="1:8" s="26" customFormat="1" ht="15.75">
      <c r="A622" s="6"/>
      <c r="B622" s="31"/>
      <c r="C622" s="31"/>
      <c r="D622" s="31"/>
      <c r="E622" s="31"/>
      <c r="F622" s="31"/>
      <c r="G622" s="46"/>
      <c r="H622" s="46"/>
    </row>
    <row r="623" spans="1:8" s="26" customFormat="1" ht="15.75">
      <c r="A623" s="6"/>
      <c r="B623" s="31"/>
      <c r="C623" s="31"/>
      <c r="D623" s="31"/>
      <c r="E623" s="31"/>
      <c r="F623" s="31"/>
      <c r="G623" s="46"/>
      <c r="H623" s="46"/>
    </row>
    <row r="624" spans="1:8" s="26" customFormat="1" ht="15.75">
      <c r="A624" s="11"/>
      <c r="B624" s="31"/>
      <c r="C624" s="32"/>
      <c r="D624" s="32"/>
      <c r="E624" s="32"/>
      <c r="F624" s="32"/>
      <c r="G624" s="48"/>
      <c r="H624" s="47"/>
    </row>
    <row r="625" spans="1:8" s="26" customFormat="1" ht="15.75">
      <c r="A625" s="14"/>
      <c r="B625" s="35"/>
      <c r="C625" s="37"/>
      <c r="D625" s="37"/>
      <c r="E625" s="37"/>
      <c r="F625" s="37"/>
      <c r="G625" s="48"/>
      <c r="H625" s="49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9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9"/>
    </row>
    <row r="628" spans="1:19" s="24" customFormat="1" ht="18.75">
      <c r="A628" s="11"/>
      <c r="B628" s="31"/>
      <c r="C628" s="32"/>
      <c r="D628" s="32"/>
      <c r="E628" s="32"/>
      <c r="F628" s="32"/>
      <c r="G628" s="46"/>
      <c r="H628" s="49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1"/>
      <c r="C629" s="32"/>
      <c r="D629" s="32"/>
      <c r="E629" s="32"/>
      <c r="F629" s="32"/>
      <c r="G629" s="46"/>
      <c r="H629" s="49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2"/>
      <c r="C630" s="31"/>
      <c r="D630" s="31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2"/>
      <c r="C631" s="31"/>
      <c r="D631" s="31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11"/>
      <c r="B632" s="32"/>
      <c r="C632" s="31"/>
      <c r="D632" s="31"/>
      <c r="E632" s="31"/>
      <c r="F632" s="32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2"/>
      <c r="C633" s="31"/>
      <c r="D633" s="31"/>
      <c r="E633" s="31"/>
      <c r="F633" s="32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2"/>
      <c r="C634" s="31"/>
      <c r="D634" s="32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2"/>
      <c r="C635" s="31"/>
      <c r="D635" s="32"/>
      <c r="E635" s="32"/>
      <c r="F635" s="32"/>
      <c r="G635" s="46"/>
      <c r="H635" s="47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2"/>
      <c r="C636" s="31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2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2"/>
      <c r="C638" s="32"/>
      <c r="D638" s="32"/>
      <c r="E638" s="32"/>
      <c r="F638" s="32"/>
      <c r="G638" s="46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2"/>
      <c r="C639" s="31"/>
      <c r="D639" s="31"/>
      <c r="E639" s="32"/>
      <c r="F639" s="32"/>
      <c r="G639" s="46"/>
      <c r="H639" s="47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2"/>
      <c r="C640" s="31"/>
      <c r="D640" s="31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2"/>
      <c r="C641" s="31"/>
      <c r="D641" s="31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11"/>
      <c r="B642" s="32"/>
      <c r="C642" s="31"/>
      <c r="D642" s="31"/>
      <c r="E642" s="32"/>
      <c r="F642" s="32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11"/>
      <c r="B643" s="32"/>
      <c r="C643" s="31"/>
      <c r="D643" s="31"/>
      <c r="E643" s="32"/>
      <c r="F643" s="32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8" s="26" customFormat="1" ht="15.75">
      <c r="A644" s="11"/>
      <c r="B644" s="32"/>
      <c r="C644" s="31"/>
      <c r="D644" s="31"/>
      <c r="E644" s="32"/>
      <c r="F644" s="32"/>
      <c r="G644" s="46"/>
      <c r="H644" s="47"/>
    </row>
    <row r="645" spans="1:8" s="26" customFormat="1" ht="15.75">
      <c r="A645" s="11"/>
      <c r="B645" s="32"/>
      <c r="C645" s="31"/>
      <c r="D645" s="31"/>
      <c r="E645" s="32"/>
      <c r="F645" s="32"/>
      <c r="G645" s="46"/>
      <c r="H645" s="47"/>
    </row>
    <row r="646" spans="1:8" s="26" customFormat="1" ht="15.75">
      <c r="A646" s="11"/>
      <c r="B646" s="32"/>
      <c r="C646" s="31"/>
      <c r="D646" s="31"/>
      <c r="E646" s="32"/>
      <c r="F646" s="32"/>
      <c r="G646" s="46"/>
      <c r="H646" s="47"/>
    </row>
    <row r="647" spans="1:8" s="26" customFormat="1" ht="15.75">
      <c r="A647" s="11"/>
      <c r="B647" s="32"/>
      <c r="C647" s="31"/>
      <c r="D647" s="31"/>
      <c r="E647" s="32"/>
      <c r="F647" s="32"/>
      <c r="G647" s="46"/>
      <c r="H647" s="47"/>
    </row>
    <row r="648" spans="1:8" s="26" customFormat="1" ht="15.75">
      <c r="A648" s="11"/>
      <c r="B648" s="32"/>
      <c r="C648" s="31"/>
      <c r="D648" s="31"/>
      <c r="E648" s="32"/>
      <c r="F648" s="32"/>
      <c r="G648" s="46"/>
      <c r="H648" s="47"/>
    </row>
    <row r="649" spans="1:8" s="26" customFormat="1" ht="15.75">
      <c r="A649" s="11"/>
      <c r="B649" s="32"/>
      <c r="C649" s="32"/>
      <c r="D649" s="32"/>
      <c r="E649" s="31"/>
      <c r="F649" s="32"/>
      <c r="G649" s="46"/>
      <c r="H649" s="47"/>
    </row>
    <row r="650" spans="1:8" s="26" customFormat="1" ht="15.75">
      <c r="A650" s="11"/>
      <c r="B650" s="32"/>
      <c r="C650" s="32"/>
      <c r="D650" s="32"/>
      <c r="E650" s="31"/>
      <c r="F650" s="32"/>
      <c r="G650" s="46"/>
      <c r="H650" s="47"/>
    </row>
    <row r="651" spans="1:8" s="26" customFormat="1" ht="15.75">
      <c r="A651" s="11"/>
      <c r="B651" s="32"/>
      <c r="C651" s="32"/>
      <c r="D651" s="32"/>
      <c r="E651" s="31"/>
      <c r="F651" s="32"/>
      <c r="G651" s="46"/>
      <c r="H651" s="47"/>
    </row>
    <row r="652" spans="1:8" s="3" customFormat="1" ht="15.75">
      <c r="A652" s="11"/>
      <c r="B652" s="32"/>
      <c r="C652" s="32"/>
      <c r="D652" s="32"/>
      <c r="E652" s="31"/>
      <c r="F652" s="32"/>
      <c r="G652" s="46"/>
      <c r="H652" s="47"/>
    </row>
    <row r="653" spans="1:8" s="26" customFormat="1" ht="15.75">
      <c r="A653" s="11"/>
      <c r="B653" s="32"/>
      <c r="C653" s="32"/>
      <c r="D653" s="32"/>
      <c r="E653" s="31"/>
      <c r="F653" s="32"/>
      <c r="G653" s="46"/>
      <c r="H653" s="47"/>
    </row>
    <row r="654" spans="1:8" s="26" customFormat="1" ht="15.75">
      <c r="A654" s="11"/>
      <c r="B654" s="32"/>
      <c r="C654" s="32"/>
      <c r="D654" s="32"/>
      <c r="E654" s="31"/>
      <c r="F654" s="32"/>
      <c r="G654" s="46"/>
      <c r="H654" s="47"/>
    </row>
    <row r="655" spans="1:8" s="26" customFormat="1" ht="15.75">
      <c r="A655" s="11"/>
      <c r="B655" s="32"/>
      <c r="C655" s="32"/>
      <c r="D655" s="32"/>
      <c r="E655" s="31"/>
      <c r="F655" s="32"/>
      <c r="G655" s="46"/>
      <c r="H655" s="47"/>
    </row>
    <row r="656" spans="1:8" s="26" customFormat="1" ht="15.75">
      <c r="A656" s="11"/>
      <c r="B656" s="32"/>
      <c r="C656" s="32"/>
      <c r="D656" s="32"/>
      <c r="E656" s="32"/>
      <c r="F656" s="32"/>
      <c r="G656" s="46"/>
      <c r="H656" s="47"/>
    </row>
    <row r="657" spans="1:8" s="26" customFormat="1" ht="15.75">
      <c r="A657" s="11"/>
      <c r="B657" s="32"/>
      <c r="C657" s="32"/>
      <c r="D657" s="32"/>
      <c r="E657" s="32"/>
      <c r="F657" s="32"/>
      <c r="G657" s="46"/>
      <c r="H657" s="47"/>
    </row>
    <row r="658" spans="1:8" s="26" customFormat="1" ht="15.75">
      <c r="A658" s="11"/>
      <c r="B658" s="32"/>
      <c r="C658" s="32"/>
      <c r="D658" s="32"/>
      <c r="E658" s="32"/>
      <c r="F658" s="32"/>
      <c r="G658" s="46"/>
      <c r="H658" s="47"/>
    </row>
    <row r="659" spans="1:8" s="26" customFormat="1" ht="15.75">
      <c r="A659" s="11"/>
      <c r="B659" s="32"/>
      <c r="C659" s="32"/>
      <c r="D659" s="32"/>
      <c r="E659" s="32"/>
      <c r="F659" s="32"/>
      <c r="G659" s="46"/>
      <c r="H659" s="47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8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8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8"/>
    </row>
    <row r="664" spans="1:8" s="26" customFormat="1" ht="15.75">
      <c r="A664" s="11"/>
      <c r="B664" s="32"/>
      <c r="C664" s="31"/>
      <c r="D664" s="31"/>
      <c r="E664" s="32"/>
      <c r="F664" s="32"/>
      <c r="G664" s="46"/>
      <c r="H664" s="48"/>
    </row>
    <row r="665" spans="1:8" s="26" customFormat="1" ht="15.75">
      <c r="A665" s="11"/>
      <c r="B665" s="32"/>
      <c r="C665" s="31"/>
      <c r="D665" s="31"/>
      <c r="E665" s="32"/>
      <c r="F665" s="32"/>
      <c r="G665" s="46"/>
      <c r="H665" s="48"/>
    </row>
    <row r="666" spans="1:8" s="26" customFormat="1" ht="15.75">
      <c r="A666" s="11"/>
      <c r="B666" s="32"/>
      <c r="C666" s="31"/>
      <c r="D666" s="31"/>
      <c r="E666" s="32"/>
      <c r="F666" s="32"/>
      <c r="G666" s="46"/>
      <c r="H666" s="48"/>
    </row>
    <row r="667" spans="1:8" s="26" customFormat="1" ht="15.75">
      <c r="A667" s="11"/>
      <c r="B667" s="32"/>
      <c r="C667" s="31"/>
      <c r="D667" s="31"/>
      <c r="E667" s="32"/>
      <c r="F667" s="32"/>
      <c r="G667" s="46"/>
      <c r="H667" s="48"/>
    </row>
    <row r="668" spans="1:8" s="26" customFormat="1" ht="15.75">
      <c r="A668" s="6"/>
      <c r="B668" s="32"/>
      <c r="C668" s="31"/>
      <c r="D668" s="31"/>
      <c r="E668" s="32"/>
      <c r="F668" s="32"/>
      <c r="G668" s="46"/>
      <c r="H668" s="48"/>
    </row>
    <row r="669" spans="1:8" s="26" customFormat="1" ht="15.75">
      <c r="A669" s="11"/>
      <c r="B669" s="32"/>
      <c r="C669" s="31"/>
      <c r="D669" s="31"/>
      <c r="E669" s="32"/>
      <c r="F669" s="32"/>
      <c r="G669" s="46"/>
      <c r="H669" s="48"/>
    </row>
    <row r="670" spans="1:8" s="26" customFormat="1" ht="15.75">
      <c r="A670" s="11"/>
      <c r="B670" s="32"/>
      <c r="C670" s="31"/>
      <c r="D670" s="31"/>
      <c r="E670" s="32"/>
      <c r="F670" s="32"/>
      <c r="G670" s="46"/>
      <c r="H670" s="48"/>
    </row>
    <row r="671" spans="1:8" s="6" customFormat="1" ht="15.75">
      <c r="A671" s="11"/>
      <c r="B671" s="32"/>
      <c r="C671" s="31"/>
      <c r="D671" s="31"/>
      <c r="E671" s="32"/>
      <c r="F671" s="32"/>
      <c r="G671" s="46"/>
      <c r="H671" s="48"/>
    </row>
    <row r="672" spans="1:8" s="6" customFormat="1" ht="15.75">
      <c r="A672" s="15"/>
      <c r="B672" s="32"/>
      <c r="C672" s="32"/>
      <c r="D672" s="32"/>
      <c r="E672" s="31"/>
      <c r="F672" s="32"/>
      <c r="G672" s="46"/>
      <c r="H672" s="47"/>
    </row>
    <row r="673" spans="1:8" s="6" customFormat="1" ht="15.75">
      <c r="A673" s="15"/>
      <c r="B673" s="32"/>
      <c r="C673" s="32"/>
      <c r="D673" s="32"/>
      <c r="E673" s="31"/>
      <c r="F673" s="32"/>
      <c r="G673" s="46"/>
      <c r="H673" s="47"/>
    </row>
    <row r="674" spans="1:8" s="6" customFormat="1" ht="15.75">
      <c r="A674" s="15"/>
      <c r="B674" s="32"/>
      <c r="C674" s="32"/>
      <c r="D674" s="32"/>
      <c r="E674" s="31"/>
      <c r="F674" s="32"/>
      <c r="G674" s="46"/>
      <c r="H674" s="47"/>
    </row>
    <row r="675" spans="1:8" s="6" customFormat="1" ht="15.75">
      <c r="A675" s="15"/>
      <c r="B675" s="32"/>
      <c r="C675" s="32"/>
      <c r="D675" s="32"/>
      <c r="E675" s="31"/>
      <c r="F675" s="32"/>
      <c r="G675" s="46"/>
      <c r="H675" s="47"/>
    </row>
    <row r="676" spans="1:8" s="6" customFormat="1" ht="15.75">
      <c r="A676" s="12"/>
      <c r="B676" s="32"/>
      <c r="C676" s="32"/>
      <c r="D676" s="32"/>
      <c r="E676" s="32"/>
      <c r="F676" s="32"/>
      <c r="G676" s="46"/>
      <c r="H676" s="47"/>
    </row>
    <row r="677" spans="1:7" ht="15.75">
      <c r="A677" s="12"/>
      <c r="B677" s="32"/>
      <c r="G677" s="46"/>
    </row>
    <row r="678" spans="1:8" s="2" customFormat="1" ht="15.75">
      <c r="A678" s="6"/>
      <c r="B678" s="32"/>
      <c r="C678" s="32"/>
      <c r="D678" s="32"/>
      <c r="E678" s="32"/>
      <c r="F678" s="32"/>
      <c r="G678" s="46"/>
      <c r="H678" s="47"/>
    </row>
    <row r="679" spans="1:8" s="2" customFormat="1" ht="15.75">
      <c r="A679" s="12"/>
      <c r="B679" s="32"/>
      <c r="C679" s="32"/>
      <c r="D679" s="32"/>
      <c r="E679" s="32"/>
      <c r="F679" s="32"/>
      <c r="G679" s="46"/>
      <c r="H679" s="47"/>
    </row>
    <row r="680" spans="1:8" s="2" customFormat="1" ht="15.75">
      <c r="A680" s="11"/>
      <c r="B680" s="32"/>
      <c r="C680" s="32"/>
      <c r="D680" s="32"/>
      <c r="E680" s="32"/>
      <c r="F680" s="32"/>
      <c r="G680" s="46"/>
      <c r="H680" s="47"/>
    </row>
    <row r="681" spans="1:8" s="2" customFormat="1" ht="15.75">
      <c r="A681" s="12"/>
      <c r="B681" s="32"/>
      <c r="C681" s="32"/>
      <c r="D681" s="32"/>
      <c r="E681" s="32"/>
      <c r="F681" s="32"/>
      <c r="G681" s="46"/>
      <c r="H681" s="47"/>
    </row>
    <row r="682" spans="1:8" s="2" customFormat="1" ht="15.75">
      <c r="A682" s="15"/>
      <c r="B682" s="32"/>
      <c r="C682" s="32"/>
      <c r="D682" s="32"/>
      <c r="E682" s="31"/>
      <c r="F682" s="32"/>
      <c r="G682" s="46"/>
      <c r="H682" s="47"/>
    </row>
    <row r="683" spans="1:7" ht="15.75">
      <c r="A683" s="20"/>
      <c r="B683" s="32"/>
      <c r="E683" s="31"/>
      <c r="G683" s="46"/>
    </row>
    <row r="684" spans="1:7" ht="15.75">
      <c r="A684" s="15"/>
      <c r="B684" s="32"/>
      <c r="E684" s="31"/>
      <c r="G684" s="46"/>
    </row>
    <row r="685" spans="1:7" ht="15.75">
      <c r="A685" s="15"/>
      <c r="B685" s="32"/>
      <c r="E685" s="31"/>
      <c r="G685" s="46"/>
    </row>
    <row r="686" spans="1:7" ht="15.75">
      <c r="A686" s="15"/>
      <c r="B686" s="32"/>
      <c r="E686" s="31"/>
      <c r="G686" s="46"/>
    </row>
    <row r="687" spans="1:7" ht="15.75">
      <c r="A687" s="15"/>
      <c r="B687" s="32"/>
      <c r="E687" s="31"/>
      <c r="G687" s="46"/>
    </row>
    <row r="688" spans="2:7" ht="15.75">
      <c r="B688" s="32"/>
      <c r="C688" s="31"/>
      <c r="D688" s="31"/>
      <c r="G688" s="46"/>
    </row>
    <row r="689" spans="1:7" ht="15.75">
      <c r="A689" s="15"/>
      <c r="B689" s="32"/>
      <c r="E689" s="31"/>
      <c r="G689" s="46"/>
    </row>
    <row r="690" spans="1:7" ht="15.75">
      <c r="A690" s="15"/>
      <c r="B690" s="32"/>
      <c r="E690" s="31"/>
      <c r="G690" s="46"/>
    </row>
    <row r="691" spans="1:7" ht="15.75">
      <c r="A691" s="15"/>
      <c r="B691" s="32"/>
      <c r="E691" s="31"/>
      <c r="G691" s="46"/>
    </row>
    <row r="692" spans="1:19" s="19" customFormat="1" ht="18.75">
      <c r="A692" s="15"/>
      <c r="B692" s="32"/>
      <c r="C692" s="32"/>
      <c r="D692" s="32"/>
      <c r="E692" s="31"/>
      <c r="F692" s="32"/>
      <c r="G692" s="46"/>
      <c r="H692" s="4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s="19" customFormat="1" ht="18.75">
      <c r="A693" s="15"/>
      <c r="B693" s="32"/>
      <c r="C693" s="32"/>
      <c r="D693" s="32"/>
      <c r="E693" s="31"/>
      <c r="F693" s="32"/>
      <c r="G693" s="46"/>
      <c r="H693" s="4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s="19" customFormat="1" ht="18.75">
      <c r="A694" s="6"/>
      <c r="B694" s="31"/>
      <c r="C694" s="32"/>
      <c r="D694" s="32"/>
      <c r="E694" s="32"/>
      <c r="F694" s="32"/>
      <c r="G694" s="46"/>
      <c r="H694" s="4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s="19" customFormat="1" ht="18.75">
      <c r="A695" s="11"/>
      <c r="B695" s="32"/>
      <c r="C695" s="32"/>
      <c r="D695" s="32"/>
      <c r="E695" s="31"/>
      <c r="F695" s="32"/>
      <c r="G695" s="46"/>
      <c r="H695" s="4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s="19" customFormat="1" ht="18.75">
      <c r="A696" s="5"/>
      <c r="B696" s="35"/>
      <c r="C696" s="37"/>
      <c r="D696" s="37"/>
      <c r="E696" s="37"/>
      <c r="F696" s="37"/>
      <c r="G696" s="48"/>
      <c r="H696" s="4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s="19" customFormat="1" ht="18.75">
      <c r="A697" s="6"/>
      <c r="B697" s="31"/>
      <c r="C697" s="31"/>
      <c r="D697" s="31"/>
      <c r="E697" s="32"/>
      <c r="F697" s="31"/>
      <c r="G697" s="46"/>
      <c r="H697" s="4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s="19" customFormat="1" ht="18.75">
      <c r="A698" s="6"/>
      <c r="B698" s="31"/>
      <c r="C698" s="31"/>
      <c r="D698" s="31"/>
      <c r="E698" s="32"/>
      <c r="F698" s="31"/>
      <c r="G698" s="46"/>
      <c r="H698" s="4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s="19" customFormat="1" ht="18.75">
      <c r="A699" s="6"/>
      <c r="B699" s="31"/>
      <c r="C699" s="31"/>
      <c r="D699" s="31"/>
      <c r="E699" s="31"/>
      <c r="F699" s="31"/>
      <c r="G699" s="46"/>
      <c r="H699" s="4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s="19" customFormat="1" ht="18.75">
      <c r="A700" s="6"/>
      <c r="B700" s="31"/>
      <c r="C700" s="31"/>
      <c r="D700" s="31"/>
      <c r="E700" s="31"/>
      <c r="F700" s="31"/>
      <c r="G700" s="46"/>
      <c r="H700" s="4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s="19" customFormat="1" ht="18.75">
      <c r="A701" s="6"/>
      <c r="B701" s="31"/>
      <c r="C701" s="31"/>
      <c r="D701" s="31"/>
      <c r="E701" s="31"/>
      <c r="F701" s="31"/>
      <c r="G701" s="46"/>
      <c r="H701" s="4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s="19" customFormat="1" ht="18.75">
      <c r="A702" s="6"/>
      <c r="B702" s="31"/>
      <c r="C702" s="31"/>
      <c r="D702" s="31"/>
      <c r="E702" s="31"/>
      <c r="F702" s="31"/>
      <c r="G702" s="46"/>
      <c r="H702" s="4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s="19" customFormat="1" ht="18.75">
      <c r="A703" s="6"/>
      <c r="B703" s="31"/>
      <c r="C703" s="31"/>
      <c r="D703" s="31"/>
      <c r="E703" s="31"/>
      <c r="F703" s="31"/>
      <c r="G703" s="48"/>
      <c r="H703" s="4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s="19" customFormat="1" ht="18.75">
      <c r="A704" s="14"/>
      <c r="B704" s="37"/>
      <c r="C704" s="37"/>
      <c r="D704" s="37"/>
      <c r="E704" s="37"/>
      <c r="F704" s="37"/>
      <c r="G704" s="48"/>
      <c r="H704" s="4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s="19" customFormat="1" ht="18.75">
      <c r="A705" s="11"/>
      <c r="B705" s="32"/>
      <c r="C705" s="31"/>
      <c r="D705" s="31"/>
      <c r="E705" s="32"/>
      <c r="F705" s="32"/>
      <c r="G705" s="46"/>
      <c r="H705" s="4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s="19" customFormat="1" ht="18.75">
      <c r="A706" s="11"/>
      <c r="B706" s="32"/>
      <c r="C706" s="31"/>
      <c r="D706" s="31"/>
      <c r="E706" s="32"/>
      <c r="F706" s="32"/>
      <c r="G706" s="46"/>
      <c r="H706" s="4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s="19" customFormat="1" ht="18.75">
      <c r="A707" s="11"/>
      <c r="B707" s="32"/>
      <c r="C707" s="31"/>
      <c r="D707" s="31"/>
      <c r="E707" s="32"/>
      <c r="F707" s="32"/>
      <c r="G707" s="46"/>
      <c r="H707" s="4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2:7" ht="15.75">
      <c r="B708" s="32"/>
      <c r="C708" s="31"/>
      <c r="D708" s="31"/>
      <c r="G708" s="46"/>
    </row>
    <row r="709" spans="2:7" ht="15.75">
      <c r="B709" s="32"/>
      <c r="C709" s="31"/>
      <c r="D709" s="31"/>
      <c r="G709" s="46"/>
    </row>
    <row r="710" spans="2:7" ht="15.75">
      <c r="B710" s="32"/>
      <c r="C710" s="31"/>
      <c r="D710" s="31"/>
      <c r="G710" s="46"/>
    </row>
    <row r="711" spans="2:7" ht="15.75">
      <c r="B711" s="32"/>
      <c r="C711" s="31"/>
      <c r="D711" s="31"/>
      <c r="G711" s="46"/>
    </row>
    <row r="712" spans="2:7" ht="15.75">
      <c r="B712" s="32"/>
      <c r="C712" s="31"/>
      <c r="D712" s="31"/>
      <c r="G712" s="46"/>
    </row>
    <row r="713" spans="1:8" s="6" customFormat="1" ht="15.75">
      <c r="A713" s="11"/>
      <c r="B713" s="32"/>
      <c r="C713" s="32"/>
      <c r="D713" s="32"/>
      <c r="E713" s="31"/>
      <c r="F713" s="32"/>
      <c r="G713" s="46"/>
      <c r="H713" s="47"/>
    </row>
    <row r="714" spans="1:8" s="5" customFormat="1" ht="15.75">
      <c r="A714" s="11"/>
      <c r="B714" s="32"/>
      <c r="C714" s="32"/>
      <c r="D714" s="32"/>
      <c r="E714" s="31"/>
      <c r="F714" s="32"/>
      <c r="G714" s="46"/>
      <c r="H714" s="47"/>
    </row>
    <row r="715" spans="1:8" s="5" customFormat="1" ht="15.75">
      <c r="A715" s="11"/>
      <c r="B715" s="32"/>
      <c r="C715" s="32"/>
      <c r="D715" s="32"/>
      <c r="E715" s="31"/>
      <c r="F715" s="32"/>
      <c r="G715" s="46"/>
      <c r="H715" s="47"/>
    </row>
    <row r="716" spans="1:8" s="5" customFormat="1" ht="15.75">
      <c r="A716" s="6"/>
      <c r="B716" s="31"/>
      <c r="C716" s="31"/>
      <c r="D716" s="31"/>
      <c r="E716" s="31"/>
      <c r="F716" s="31"/>
      <c r="G716" s="46"/>
      <c r="H716" s="46"/>
    </row>
    <row r="717" spans="1:8" s="5" customFormat="1" ht="15.75">
      <c r="A717" s="6"/>
      <c r="B717" s="31"/>
      <c r="C717" s="31"/>
      <c r="D717" s="31"/>
      <c r="E717" s="31"/>
      <c r="F717" s="31"/>
      <c r="G717" s="46"/>
      <c r="H717" s="46"/>
    </row>
    <row r="718" spans="1:8" s="5" customFormat="1" ht="15.75">
      <c r="A718" s="6"/>
      <c r="B718" s="31"/>
      <c r="C718" s="31"/>
      <c r="D718" s="31"/>
      <c r="E718" s="31"/>
      <c r="F718" s="31"/>
      <c r="G718" s="46"/>
      <c r="H718" s="46"/>
    </row>
    <row r="719" spans="1:8" s="5" customFormat="1" ht="15.75">
      <c r="A719" s="6"/>
      <c r="B719" s="31"/>
      <c r="C719" s="31"/>
      <c r="D719" s="31"/>
      <c r="E719" s="31"/>
      <c r="F719" s="31"/>
      <c r="G719" s="46"/>
      <c r="H719" s="46"/>
    </row>
    <row r="720" spans="1:8" s="5" customFormat="1" ht="15.75">
      <c r="A720" s="6"/>
      <c r="B720" s="31"/>
      <c r="C720" s="31"/>
      <c r="D720" s="31"/>
      <c r="E720" s="31"/>
      <c r="F720" s="31"/>
      <c r="G720" s="46"/>
      <c r="H720" s="46"/>
    </row>
    <row r="721" spans="1:8" s="5" customFormat="1" ht="15.75">
      <c r="A721" s="11"/>
      <c r="B721" s="32"/>
      <c r="C721" s="31"/>
      <c r="D721" s="31"/>
      <c r="E721" s="32"/>
      <c r="F721" s="32"/>
      <c r="G721" s="46"/>
      <c r="H721" s="46"/>
    </row>
    <row r="722" spans="1:8" s="5" customFormat="1" ht="15.75">
      <c r="A722" s="11"/>
      <c r="B722" s="31"/>
      <c r="C722" s="31"/>
      <c r="D722" s="31"/>
      <c r="E722" s="32"/>
      <c r="F722" s="32"/>
      <c r="G722" s="46"/>
      <c r="H722" s="46"/>
    </row>
    <row r="723" spans="1:8" s="5" customFormat="1" ht="15.75">
      <c r="A723" s="11"/>
      <c r="B723" s="31"/>
      <c r="C723" s="31"/>
      <c r="D723" s="31"/>
      <c r="E723" s="32"/>
      <c r="F723" s="32"/>
      <c r="G723" s="46"/>
      <c r="H723" s="46"/>
    </row>
    <row r="724" spans="1:8" s="5" customFormat="1" ht="15.75">
      <c r="A724" s="11"/>
      <c r="B724" s="31"/>
      <c r="C724" s="31"/>
      <c r="D724" s="31"/>
      <c r="E724" s="32"/>
      <c r="F724" s="32"/>
      <c r="G724" s="46"/>
      <c r="H724" s="46"/>
    </row>
    <row r="725" spans="1:8" s="8" customFormat="1" ht="15.75">
      <c r="A725" s="11"/>
      <c r="B725" s="31"/>
      <c r="C725" s="31"/>
      <c r="D725" s="31"/>
      <c r="E725" s="32"/>
      <c r="F725" s="32"/>
      <c r="G725" s="46"/>
      <c r="H725" s="46"/>
    </row>
    <row r="726" spans="1:8" s="8" customFormat="1" ht="15.75">
      <c r="A726" s="11"/>
      <c r="B726" s="31"/>
      <c r="C726" s="31"/>
      <c r="D726" s="31"/>
      <c r="E726" s="32"/>
      <c r="F726" s="32"/>
      <c r="G726" s="46"/>
      <c r="H726" s="46"/>
    </row>
    <row r="727" spans="1:8" s="8" customFormat="1" ht="15.75">
      <c r="A727" s="11"/>
      <c r="B727" s="32"/>
      <c r="C727" s="31"/>
      <c r="D727" s="31"/>
      <c r="E727" s="32"/>
      <c r="F727" s="32"/>
      <c r="G727" s="46"/>
      <c r="H727" s="46"/>
    </row>
    <row r="728" spans="1:8" s="8" customFormat="1" ht="15.75">
      <c r="A728" s="11"/>
      <c r="B728" s="32"/>
      <c r="C728" s="31"/>
      <c r="D728" s="31"/>
      <c r="E728" s="32"/>
      <c r="F728" s="32"/>
      <c r="G728" s="46"/>
      <c r="H728" s="46"/>
    </row>
    <row r="729" spans="1:8" s="8" customFormat="1" ht="15.75">
      <c r="A729" s="11"/>
      <c r="B729" s="31"/>
      <c r="C729" s="32"/>
      <c r="D729" s="32"/>
      <c r="E729" s="32"/>
      <c r="F729" s="32"/>
      <c r="G729" s="48"/>
      <c r="H729" s="47"/>
    </row>
    <row r="730" spans="1:8" s="8" customFormat="1" ht="15.75">
      <c r="A730" s="14"/>
      <c r="B730" s="35"/>
      <c r="C730" s="37"/>
      <c r="D730" s="37"/>
      <c r="E730" s="37"/>
      <c r="F730" s="37"/>
      <c r="G730" s="48"/>
      <c r="H730" s="49"/>
    </row>
    <row r="731" spans="1:8" s="8" customFormat="1" ht="15.75">
      <c r="A731" s="11"/>
      <c r="B731" s="31"/>
      <c r="C731" s="32"/>
      <c r="D731" s="32"/>
      <c r="E731" s="32"/>
      <c r="F731" s="32"/>
      <c r="G731" s="46"/>
      <c r="H731" s="47"/>
    </row>
    <row r="732" spans="1:8" s="8" customFormat="1" ht="15.75">
      <c r="A732" s="11"/>
      <c r="B732" s="31"/>
      <c r="C732" s="32"/>
      <c r="D732" s="32"/>
      <c r="E732" s="32"/>
      <c r="F732" s="32"/>
      <c r="G732" s="46"/>
      <c r="H732" s="47"/>
    </row>
    <row r="733" spans="1:8" s="8" customFormat="1" ht="15.75">
      <c r="A733" s="6"/>
      <c r="B733" s="31"/>
      <c r="C733" s="32"/>
      <c r="D733" s="32"/>
      <c r="E733" s="32"/>
      <c r="F733" s="32"/>
      <c r="G733" s="46"/>
      <c r="H733" s="47"/>
    </row>
    <row r="734" spans="1:8" s="8" customFormat="1" ht="15.75">
      <c r="A734" s="6"/>
      <c r="B734" s="31"/>
      <c r="C734" s="32"/>
      <c r="D734" s="32"/>
      <c r="E734" s="32"/>
      <c r="F734" s="32"/>
      <c r="G734" s="46"/>
      <c r="H734" s="47"/>
    </row>
    <row r="735" spans="1:8" s="8" customFormat="1" ht="15.75">
      <c r="A735" s="11"/>
      <c r="B735" s="31"/>
      <c r="C735" s="32"/>
      <c r="D735" s="32"/>
      <c r="E735" s="32"/>
      <c r="F735" s="32"/>
      <c r="G735" s="46"/>
      <c r="H735" s="47"/>
    </row>
    <row r="736" spans="1:8" s="8" customFormat="1" ht="15.75">
      <c r="A736" s="11"/>
      <c r="B736" s="31"/>
      <c r="C736" s="32"/>
      <c r="D736" s="32"/>
      <c r="E736" s="32"/>
      <c r="F736" s="32"/>
      <c r="G736" s="46"/>
      <c r="H736" s="47"/>
    </row>
    <row r="737" spans="1:8" s="8" customFormat="1" ht="15.75">
      <c r="A737" s="11"/>
      <c r="B737" s="31"/>
      <c r="C737" s="32"/>
      <c r="D737" s="32"/>
      <c r="E737" s="32"/>
      <c r="F737" s="32"/>
      <c r="G737" s="46"/>
      <c r="H737" s="47"/>
    </row>
    <row r="738" spans="1:8" s="8" customFormat="1" ht="15.75">
      <c r="A738" s="11"/>
      <c r="B738" s="31"/>
      <c r="C738" s="32"/>
      <c r="D738" s="32"/>
      <c r="E738" s="31"/>
      <c r="F738" s="32"/>
      <c r="G738" s="46"/>
      <c r="H738" s="47"/>
    </row>
    <row r="739" spans="1:8" s="8" customFormat="1" ht="15.75">
      <c r="A739" s="11"/>
      <c r="B739" s="31"/>
      <c r="C739" s="32"/>
      <c r="D739" s="32"/>
      <c r="E739" s="31"/>
      <c r="F739" s="32"/>
      <c r="G739" s="46"/>
      <c r="H739" s="47"/>
    </row>
    <row r="740" spans="1:8" s="8" customFormat="1" ht="15.75">
      <c r="A740" s="11"/>
      <c r="B740" s="31"/>
      <c r="C740" s="32"/>
      <c r="D740" s="32"/>
      <c r="E740" s="31"/>
      <c r="F740" s="32"/>
      <c r="G740" s="46"/>
      <c r="H740" s="47"/>
    </row>
    <row r="741" spans="5:7" ht="15.75">
      <c r="E741" s="31"/>
      <c r="G741" s="46"/>
    </row>
    <row r="742" spans="5:7" ht="15.75">
      <c r="E742" s="31"/>
      <c r="G742" s="46"/>
    </row>
    <row r="743" spans="5:7" ht="15.75">
      <c r="E743" s="31"/>
      <c r="G743" s="46"/>
    </row>
    <row r="744" spans="5:7" ht="15.75">
      <c r="E744" s="31"/>
      <c r="G744" s="46"/>
    </row>
    <row r="745" spans="5:7" ht="15.75">
      <c r="E745" s="31"/>
      <c r="G745" s="46"/>
    </row>
    <row r="746" spans="5:7" ht="15.75">
      <c r="E746" s="31"/>
      <c r="G746" s="46"/>
    </row>
    <row r="747" spans="5:7" ht="15.75">
      <c r="E747" s="31"/>
      <c r="G747" s="46"/>
    </row>
    <row r="748" ht="15.75">
      <c r="G748" s="46"/>
    </row>
    <row r="749" spans="1:8" s="6" customFormat="1" ht="15.75">
      <c r="A749" s="14"/>
      <c r="B749" s="37"/>
      <c r="C749" s="37"/>
      <c r="D749" s="37"/>
      <c r="E749" s="37"/>
      <c r="F749" s="37"/>
      <c r="G749" s="48"/>
      <c r="H749" s="49"/>
    </row>
    <row r="750" spans="1:8" s="6" customFormat="1" ht="15.75">
      <c r="A750" s="11"/>
      <c r="B750" s="32"/>
      <c r="C750" s="32"/>
      <c r="D750" s="32"/>
      <c r="E750" s="32"/>
      <c r="F750" s="32"/>
      <c r="G750" s="46"/>
      <c r="H750" s="47"/>
    </row>
    <row r="751" spans="1:8" s="6" customFormat="1" ht="15.75">
      <c r="A751" s="11"/>
      <c r="B751" s="32"/>
      <c r="C751" s="32"/>
      <c r="D751" s="32"/>
      <c r="E751" s="32"/>
      <c r="F751" s="32"/>
      <c r="G751" s="46"/>
      <c r="H751" s="47"/>
    </row>
    <row r="752" spans="1:8" s="6" customFormat="1" ht="15.75">
      <c r="A752" s="11"/>
      <c r="B752" s="32"/>
      <c r="C752" s="32"/>
      <c r="D752" s="32"/>
      <c r="E752" s="32"/>
      <c r="F752" s="32"/>
      <c r="G752" s="46"/>
      <c r="H752" s="47"/>
    </row>
    <row r="753" spans="1:8" s="6" customFormat="1" ht="15.75">
      <c r="A753" s="11"/>
      <c r="B753" s="32"/>
      <c r="C753" s="32"/>
      <c r="D753" s="32"/>
      <c r="E753" s="32"/>
      <c r="F753" s="32"/>
      <c r="G753" s="46"/>
      <c r="H753" s="47"/>
    </row>
    <row r="754" spans="2:8" s="6" customFormat="1" ht="15.75">
      <c r="B754" s="31"/>
      <c r="C754" s="31"/>
      <c r="D754" s="31"/>
      <c r="E754" s="32"/>
      <c r="F754" s="31"/>
      <c r="G754" s="46"/>
      <c r="H754" s="46"/>
    </row>
    <row r="755" spans="2:8" s="6" customFormat="1" ht="15.75">
      <c r="B755" s="31"/>
      <c r="C755" s="31"/>
      <c r="D755" s="31"/>
      <c r="E755" s="31"/>
      <c r="F755" s="31"/>
      <c r="G755" s="46"/>
      <c r="H755" s="46"/>
    </row>
    <row r="756" spans="2:8" s="6" customFormat="1" ht="15.75">
      <c r="B756" s="31"/>
      <c r="C756" s="31"/>
      <c r="D756" s="31"/>
      <c r="E756" s="31"/>
      <c r="F756" s="31"/>
      <c r="G756" s="46"/>
      <c r="H756" s="46"/>
    </row>
    <row r="757" spans="1:8" s="2" customFormat="1" ht="15.75">
      <c r="A757" s="11"/>
      <c r="B757" s="32"/>
      <c r="C757" s="32"/>
      <c r="D757" s="32"/>
      <c r="E757" s="32"/>
      <c r="F757" s="32"/>
      <c r="G757" s="46"/>
      <c r="H757" s="47"/>
    </row>
    <row r="758" spans="2:7" ht="15.75">
      <c r="B758" s="32"/>
      <c r="G758" s="46"/>
    </row>
    <row r="759" spans="2:7" ht="15.75">
      <c r="B759" s="32"/>
      <c r="G759" s="46"/>
    </row>
    <row r="760" spans="1:8" ht="15.75">
      <c r="A760" s="6"/>
      <c r="C760" s="31"/>
      <c r="D760" s="31"/>
      <c r="F760" s="31"/>
      <c r="G760" s="46"/>
      <c r="H760" s="46"/>
    </row>
    <row r="761" spans="1:8" ht="15.75">
      <c r="A761" s="6"/>
      <c r="C761" s="31"/>
      <c r="D761" s="31"/>
      <c r="E761" s="31"/>
      <c r="F761" s="31"/>
      <c r="G761" s="46"/>
      <c r="H761" s="46"/>
    </row>
    <row r="762" spans="1:8" ht="15.75">
      <c r="A762" s="6"/>
      <c r="C762" s="31"/>
      <c r="D762" s="31"/>
      <c r="E762" s="31"/>
      <c r="F762" s="31"/>
      <c r="G762" s="46"/>
      <c r="H762" s="46"/>
    </row>
    <row r="763" spans="1:8" ht="15.75">
      <c r="A763" s="6"/>
      <c r="C763" s="31"/>
      <c r="D763" s="31"/>
      <c r="E763" s="31"/>
      <c r="F763" s="31"/>
      <c r="G763" s="46"/>
      <c r="H763" s="46"/>
    </row>
    <row r="764" spans="1:8" ht="15.75">
      <c r="A764" s="6"/>
      <c r="C764" s="31"/>
      <c r="D764" s="31"/>
      <c r="E764" s="31"/>
      <c r="F764" s="31"/>
      <c r="G764" s="46"/>
      <c r="H764" s="46"/>
    </row>
    <row r="765" spans="1:8" ht="15.75">
      <c r="A765" s="6"/>
      <c r="C765" s="31"/>
      <c r="D765" s="31"/>
      <c r="E765" s="31"/>
      <c r="F765" s="31"/>
      <c r="G765" s="46"/>
      <c r="H765" s="46"/>
    </row>
    <row r="766" spans="2:7" ht="15.75">
      <c r="B766" s="32"/>
      <c r="G766" s="46"/>
    </row>
    <row r="767" spans="2:7" ht="15.75">
      <c r="B767" s="32"/>
      <c r="G767" s="46"/>
    </row>
    <row r="768" spans="2:7" ht="15.75">
      <c r="B768" s="32"/>
      <c r="G768" s="46"/>
    </row>
    <row r="769" spans="1:8" s="6" customFormat="1" ht="15.75">
      <c r="A769" s="11"/>
      <c r="B769" s="32"/>
      <c r="C769" s="32"/>
      <c r="D769" s="32"/>
      <c r="E769" s="32"/>
      <c r="F769" s="32"/>
      <c r="G769" s="46"/>
      <c r="H769" s="47"/>
    </row>
    <row r="770" spans="2:8" s="6" customFormat="1" ht="15.75">
      <c r="B770" s="32"/>
      <c r="C770" s="32"/>
      <c r="D770" s="32"/>
      <c r="E770" s="32"/>
      <c r="F770" s="32"/>
      <c r="G770" s="46"/>
      <c r="H770" s="46"/>
    </row>
    <row r="771" spans="1:8" s="6" customFormat="1" ht="15.75">
      <c r="A771" s="11"/>
      <c r="B771" s="32"/>
      <c r="C771" s="32"/>
      <c r="D771" s="32"/>
      <c r="E771" s="32"/>
      <c r="F771" s="32"/>
      <c r="G771" s="46"/>
      <c r="H771" s="47"/>
    </row>
    <row r="772" spans="1:8" s="6" customFormat="1" ht="15.75">
      <c r="A772" s="11"/>
      <c r="B772" s="32"/>
      <c r="C772" s="32"/>
      <c r="D772" s="32"/>
      <c r="E772" s="32"/>
      <c r="F772" s="32"/>
      <c r="G772" s="46"/>
      <c r="H772" s="47"/>
    </row>
    <row r="773" spans="1:8" s="6" customFormat="1" ht="15.75">
      <c r="A773" s="11"/>
      <c r="B773" s="32"/>
      <c r="C773" s="32"/>
      <c r="D773" s="32"/>
      <c r="E773" s="32"/>
      <c r="F773" s="32"/>
      <c r="G773" s="46"/>
      <c r="H773" s="47"/>
    </row>
    <row r="774" spans="1:8" s="6" customFormat="1" ht="15.75">
      <c r="A774" s="11"/>
      <c r="B774" s="32"/>
      <c r="C774" s="32"/>
      <c r="D774" s="32"/>
      <c r="E774" s="32"/>
      <c r="F774" s="32"/>
      <c r="G774" s="46"/>
      <c r="H774" s="47"/>
    </row>
    <row r="775" spans="1:8" s="6" customFormat="1" ht="15.75">
      <c r="A775" s="11"/>
      <c r="B775" s="32"/>
      <c r="C775" s="32"/>
      <c r="D775" s="32"/>
      <c r="E775" s="32"/>
      <c r="F775" s="32"/>
      <c r="G775" s="46"/>
      <c r="H775" s="47"/>
    </row>
    <row r="776" spans="1:8" s="6" customFormat="1" ht="15.75">
      <c r="A776" s="11"/>
      <c r="B776" s="32"/>
      <c r="C776" s="32"/>
      <c r="D776" s="32"/>
      <c r="E776" s="32"/>
      <c r="F776" s="32"/>
      <c r="G776" s="46"/>
      <c r="H776" s="47"/>
    </row>
    <row r="777" spans="1:8" s="6" customFormat="1" ht="15.75">
      <c r="A777" s="11"/>
      <c r="B777" s="32"/>
      <c r="C777" s="32"/>
      <c r="D777" s="32"/>
      <c r="E777" s="32"/>
      <c r="F777" s="32"/>
      <c r="G777" s="46"/>
      <c r="H777" s="47"/>
    </row>
    <row r="778" spans="1:8" s="6" customFormat="1" ht="15.75">
      <c r="A778" s="11"/>
      <c r="B778" s="32"/>
      <c r="C778" s="32"/>
      <c r="D778" s="32"/>
      <c r="E778" s="32"/>
      <c r="F778" s="32"/>
      <c r="G778" s="46"/>
      <c r="H778" s="47"/>
    </row>
    <row r="779" spans="2:8" s="6" customFormat="1" ht="15.75">
      <c r="B779" s="31"/>
      <c r="C779" s="31"/>
      <c r="D779" s="31"/>
      <c r="E779" s="32"/>
      <c r="F779" s="31"/>
      <c r="G779" s="46"/>
      <c r="H779" s="46"/>
    </row>
    <row r="780" spans="2:8" s="6" customFormat="1" ht="15.75">
      <c r="B780" s="31"/>
      <c r="C780" s="31"/>
      <c r="D780" s="31"/>
      <c r="E780" s="32"/>
      <c r="F780" s="31"/>
      <c r="G780" s="46"/>
      <c r="H780" s="46"/>
    </row>
    <row r="781" spans="1:8" s="6" customFormat="1" ht="15.75">
      <c r="A781" s="11"/>
      <c r="B781" s="32"/>
      <c r="C781" s="32"/>
      <c r="D781" s="32"/>
      <c r="E781" s="32"/>
      <c r="F781" s="32"/>
      <c r="G781" s="46"/>
      <c r="H781" s="47"/>
    </row>
    <row r="782" spans="2:7" ht="15.75">
      <c r="B782" s="32"/>
      <c r="G782" s="46"/>
    </row>
    <row r="783" spans="1:8" s="2" customFormat="1" ht="15.75">
      <c r="A783" s="11"/>
      <c r="B783" s="32"/>
      <c r="C783" s="32"/>
      <c r="D783" s="32"/>
      <c r="E783" s="32"/>
      <c r="F783" s="32"/>
      <c r="G783" s="46"/>
      <c r="H783" s="47"/>
    </row>
    <row r="784" spans="2:7" ht="15.75">
      <c r="B784" s="32"/>
      <c r="G784" s="46"/>
    </row>
    <row r="785" spans="1:8" ht="15.75">
      <c r="A785" s="6"/>
      <c r="C785" s="31"/>
      <c r="D785" s="31"/>
      <c r="E785" s="31"/>
      <c r="F785" s="31"/>
      <c r="G785" s="46"/>
      <c r="H785" s="46"/>
    </row>
    <row r="786" spans="1:8" ht="15.75">
      <c r="A786" s="6"/>
      <c r="C786" s="31"/>
      <c r="D786" s="31"/>
      <c r="E786" s="31"/>
      <c r="F786" s="31"/>
      <c r="G786" s="46"/>
      <c r="H786" s="46"/>
    </row>
    <row r="787" spans="1:8" ht="15.75">
      <c r="A787" s="6"/>
      <c r="C787" s="31"/>
      <c r="D787" s="31"/>
      <c r="E787" s="31"/>
      <c r="F787" s="31"/>
      <c r="G787" s="46"/>
      <c r="H787" s="46"/>
    </row>
    <row r="788" spans="1:7" ht="15.75">
      <c r="A788" s="6"/>
      <c r="B788" s="32"/>
      <c r="G788" s="46"/>
    </row>
    <row r="789" spans="1:7" ht="15.75">
      <c r="A789" s="6"/>
      <c r="B789" s="32"/>
      <c r="G789" s="46"/>
    </row>
    <row r="790" spans="1:7" ht="15.75">
      <c r="A790" s="6"/>
      <c r="G790" s="46"/>
    </row>
    <row r="791" spans="1:7" ht="15.75">
      <c r="A791" s="6"/>
      <c r="G791" s="46"/>
    </row>
    <row r="792" ht="15.75">
      <c r="G792" s="46"/>
    </row>
    <row r="793" spans="1:7" ht="15.75">
      <c r="A793" s="6"/>
      <c r="G793" s="46"/>
    </row>
    <row r="794" spans="1:7" ht="15.75">
      <c r="A794" s="6"/>
      <c r="G794" s="46"/>
    </row>
    <row r="795" spans="1:7" ht="15.75">
      <c r="A795" s="6"/>
      <c r="G795" s="46"/>
    </row>
    <row r="796" spans="1:7" ht="15.75">
      <c r="A796" s="6"/>
      <c r="G796" s="46"/>
    </row>
    <row r="797" spans="1:7" ht="15.75">
      <c r="A797" s="6"/>
      <c r="G797" s="46"/>
    </row>
    <row r="798" spans="1:7" ht="15.75">
      <c r="A798" s="6"/>
      <c r="G798" s="46"/>
    </row>
    <row r="799" spans="1:7" ht="15.75">
      <c r="A799" s="6"/>
      <c r="B799" s="32"/>
      <c r="G799" s="46"/>
    </row>
    <row r="800" spans="1:7" ht="15.75">
      <c r="A800" s="6"/>
      <c r="B800" s="32"/>
      <c r="G800" s="46"/>
    </row>
    <row r="801" spans="1:7" ht="15.75">
      <c r="A801" s="6"/>
      <c r="B801" s="32"/>
      <c r="G801" s="46"/>
    </row>
    <row r="802" spans="1:8" s="2" customFormat="1" ht="15.75">
      <c r="A802" s="6"/>
      <c r="B802" s="32"/>
      <c r="C802" s="32"/>
      <c r="D802" s="32"/>
      <c r="E802" s="32"/>
      <c r="F802" s="32"/>
      <c r="G802" s="46"/>
      <c r="H802" s="47"/>
    </row>
    <row r="803" spans="1:7" ht="15.75">
      <c r="A803" s="6"/>
      <c r="G803" s="46"/>
    </row>
    <row r="804" spans="1:7" ht="15.75">
      <c r="A804" s="6"/>
      <c r="G804" s="46"/>
    </row>
    <row r="805" spans="1:7" ht="15.75">
      <c r="A805" s="6"/>
      <c r="G805" s="46"/>
    </row>
    <row r="806" spans="1:7" ht="15.75">
      <c r="A806" s="6"/>
      <c r="G806" s="46"/>
    </row>
    <row r="807" spans="2:8" s="6" customFormat="1" ht="15.75">
      <c r="B807" s="31"/>
      <c r="C807" s="32"/>
      <c r="D807" s="32"/>
      <c r="E807" s="32"/>
      <c r="F807" s="32"/>
      <c r="G807" s="46"/>
      <c r="H807" s="47"/>
    </row>
    <row r="808" spans="2:8" s="6" customFormat="1" ht="15.75">
      <c r="B808" s="31"/>
      <c r="C808" s="32"/>
      <c r="D808" s="32"/>
      <c r="E808" s="32"/>
      <c r="F808" s="32"/>
      <c r="G808" s="46"/>
      <c r="H808" s="47"/>
    </row>
    <row r="809" spans="2:8" s="6" customFormat="1" ht="15.75">
      <c r="B809" s="31"/>
      <c r="C809" s="32"/>
      <c r="D809" s="32"/>
      <c r="E809" s="32"/>
      <c r="F809" s="32"/>
      <c r="G809" s="46"/>
      <c r="H809" s="47"/>
    </row>
    <row r="810" spans="1:7" ht="15.75">
      <c r="A810" s="6"/>
      <c r="G810" s="46"/>
    </row>
    <row r="811" spans="1:7" ht="15.75">
      <c r="A811" s="6"/>
      <c r="G811" s="46"/>
    </row>
    <row r="812" spans="1:7" ht="15.75">
      <c r="A812" s="6"/>
      <c r="G812" s="46"/>
    </row>
    <row r="813" spans="2:8" s="6" customFormat="1" ht="15.75">
      <c r="B813" s="31"/>
      <c r="C813" s="32"/>
      <c r="D813" s="32"/>
      <c r="E813" s="32"/>
      <c r="F813" s="32"/>
      <c r="G813" s="46"/>
      <c r="H813" s="47"/>
    </row>
    <row r="814" spans="2:8" s="6" customFormat="1" ht="15.75">
      <c r="B814" s="31"/>
      <c r="C814" s="32"/>
      <c r="D814" s="32"/>
      <c r="E814" s="32"/>
      <c r="F814" s="32"/>
      <c r="G814" s="46"/>
      <c r="H814" s="47"/>
    </row>
    <row r="815" spans="2:8" s="6" customFormat="1" ht="15.75">
      <c r="B815" s="31"/>
      <c r="C815" s="32"/>
      <c r="D815" s="32"/>
      <c r="E815" s="32"/>
      <c r="F815" s="32"/>
      <c r="G815" s="46"/>
      <c r="H815" s="47"/>
    </row>
    <row r="816" spans="2:8" s="6" customFormat="1" ht="15.75">
      <c r="B816" s="31"/>
      <c r="C816" s="32"/>
      <c r="D816" s="32"/>
      <c r="E816" s="32"/>
      <c r="F816" s="32"/>
      <c r="G816" s="46"/>
      <c r="H816" s="47"/>
    </row>
    <row r="817" spans="2:8" s="6" customFormat="1" ht="15.75">
      <c r="B817" s="31"/>
      <c r="C817" s="32"/>
      <c r="D817" s="32"/>
      <c r="E817" s="32"/>
      <c r="F817" s="32"/>
      <c r="G817" s="46"/>
      <c r="H817" s="47"/>
    </row>
    <row r="818" spans="2:8" s="6" customFormat="1" ht="15.75">
      <c r="B818" s="31"/>
      <c r="C818" s="32"/>
      <c r="D818" s="32"/>
      <c r="E818" s="32"/>
      <c r="F818" s="32"/>
      <c r="G818" s="46"/>
      <c r="H818" s="47"/>
    </row>
    <row r="819" spans="1:7" ht="15.75">
      <c r="A819" s="6"/>
      <c r="G819" s="46"/>
    </row>
    <row r="820" spans="1:7" ht="15.75">
      <c r="A820" s="6"/>
      <c r="G820" s="46"/>
    </row>
    <row r="821" spans="1:7" ht="15.75">
      <c r="A821" s="6"/>
      <c r="G821" s="46"/>
    </row>
    <row r="822" spans="1:7" ht="15.75">
      <c r="A822" s="6"/>
      <c r="G822" s="46"/>
    </row>
    <row r="823" spans="2:8" s="6" customFormat="1" ht="15.75">
      <c r="B823" s="31"/>
      <c r="C823" s="32"/>
      <c r="D823" s="32"/>
      <c r="E823" s="32"/>
      <c r="F823" s="32"/>
      <c r="G823" s="46"/>
      <c r="H823" s="47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G828" s="46"/>
    </row>
    <row r="829" spans="1:7" ht="15.75">
      <c r="A829" s="6"/>
      <c r="G829" s="46"/>
    </row>
    <row r="830" spans="1:7" ht="15.75">
      <c r="A830" s="6"/>
      <c r="G830" s="46"/>
    </row>
    <row r="831" spans="1:7" ht="15.75">
      <c r="A831" s="6"/>
      <c r="G831" s="46"/>
    </row>
    <row r="832" spans="2:8" s="6" customFormat="1" ht="15.75">
      <c r="B832" s="31"/>
      <c r="C832" s="32"/>
      <c r="D832" s="32"/>
      <c r="E832" s="32"/>
      <c r="F832" s="32"/>
      <c r="G832" s="46"/>
      <c r="H832" s="47"/>
    </row>
    <row r="833" spans="2:8" s="6" customFormat="1" ht="15.75">
      <c r="B833" s="31"/>
      <c r="C833" s="32"/>
      <c r="D833" s="32"/>
      <c r="E833" s="32"/>
      <c r="F833" s="32"/>
      <c r="G833" s="46"/>
      <c r="H833" s="47"/>
    </row>
    <row r="834" spans="1:8" s="9" customFormat="1" ht="15.75">
      <c r="A834" s="6"/>
      <c r="B834" s="31"/>
      <c r="C834" s="32"/>
      <c r="D834" s="32"/>
      <c r="E834" s="32"/>
      <c r="F834" s="32"/>
      <c r="G834" s="46"/>
      <c r="H834" s="47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2:8" s="6" customFormat="1" ht="15.75">
      <c r="B838" s="31"/>
      <c r="C838" s="32"/>
      <c r="D838" s="32"/>
      <c r="E838" s="32"/>
      <c r="F838" s="32"/>
      <c r="G838" s="46"/>
      <c r="H838" s="47"/>
    </row>
    <row r="839" spans="2:8" s="6" customFormat="1" ht="15.75">
      <c r="B839" s="31"/>
      <c r="C839" s="32"/>
      <c r="D839" s="32"/>
      <c r="E839" s="32"/>
      <c r="F839" s="32"/>
      <c r="G839" s="46"/>
      <c r="H839" s="47"/>
    </row>
    <row r="840" spans="2:8" s="6" customFormat="1" ht="15.75">
      <c r="B840" s="31"/>
      <c r="C840" s="32"/>
      <c r="D840" s="32"/>
      <c r="E840" s="32"/>
      <c r="F840" s="32"/>
      <c r="G840" s="46"/>
      <c r="H840" s="47"/>
    </row>
    <row r="841" spans="1:7" ht="15.75">
      <c r="A841" s="6"/>
      <c r="G841" s="46"/>
    </row>
    <row r="842" spans="1:7" ht="15.75">
      <c r="A842" s="6"/>
      <c r="G842" s="46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1:7" ht="15.75">
      <c r="A847" s="6"/>
      <c r="G847" s="46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1:19" s="19" customFormat="1" ht="18.75">
      <c r="A852" s="6"/>
      <c r="B852" s="31"/>
      <c r="C852" s="32"/>
      <c r="D852" s="32"/>
      <c r="E852" s="32"/>
      <c r="F852" s="32"/>
      <c r="G852" s="46"/>
      <c r="H852" s="4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s="19" customFormat="1" ht="18.75">
      <c r="A853" s="6"/>
      <c r="B853" s="31"/>
      <c r="C853" s="32"/>
      <c r="D853" s="32"/>
      <c r="E853" s="32"/>
      <c r="F853" s="32"/>
      <c r="G853" s="46"/>
      <c r="H853" s="4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s="19" customFormat="1" ht="18.75">
      <c r="A854" s="6"/>
      <c r="B854" s="31"/>
      <c r="C854" s="32"/>
      <c r="D854" s="32"/>
      <c r="E854" s="32"/>
      <c r="F854" s="32"/>
      <c r="G854" s="46"/>
      <c r="H854" s="4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s="19" customFormat="1" ht="18.75">
      <c r="A855" s="6"/>
      <c r="B855" s="31"/>
      <c r="C855" s="32"/>
      <c r="D855" s="32"/>
      <c r="E855" s="32"/>
      <c r="F855" s="32"/>
      <c r="G855" s="46"/>
      <c r="H855" s="4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s="19" customFormat="1" ht="18.75">
      <c r="A856" s="6"/>
      <c r="B856" s="31"/>
      <c r="C856" s="32"/>
      <c r="D856" s="32"/>
      <c r="E856" s="32"/>
      <c r="F856" s="32"/>
      <c r="G856" s="46"/>
      <c r="H856" s="4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s="19" customFormat="1" ht="18.75">
      <c r="A857" s="6"/>
      <c r="B857" s="31"/>
      <c r="C857" s="32"/>
      <c r="D857" s="32"/>
      <c r="E857" s="32"/>
      <c r="F857" s="32"/>
      <c r="G857" s="46"/>
      <c r="H857" s="4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s="19" customFormat="1" ht="18.75">
      <c r="A858" s="6"/>
      <c r="B858" s="31"/>
      <c r="C858" s="32"/>
      <c r="D858" s="32"/>
      <c r="E858" s="32"/>
      <c r="F858" s="32"/>
      <c r="G858" s="46"/>
      <c r="H858" s="4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s="19" customFormat="1" ht="18.75">
      <c r="A859" s="6"/>
      <c r="B859" s="31"/>
      <c r="C859" s="32"/>
      <c r="D859" s="32"/>
      <c r="E859" s="32"/>
      <c r="F859" s="32"/>
      <c r="G859" s="46"/>
      <c r="H859" s="4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s="19" customFormat="1" ht="18.75">
      <c r="A860" s="6"/>
      <c r="B860" s="31"/>
      <c r="C860" s="32"/>
      <c r="D860" s="32"/>
      <c r="E860" s="32"/>
      <c r="F860" s="32"/>
      <c r="G860" s="46"/>
      <c r="H860" s="4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s="19" customFormat="1" ht="18.75">
      <c r="A861" s="6"/>
      <c r="B861" s="31"/>
      <c r="C861" s="32"/>
      <c r="D861" s="32"/>
      <c r="E861" s="32"/>
      <c r="F861" s="32"/>
      <c r="G861" s="46"/>
      <c r="H861" s="4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s="19" customFormat="1" ht="18.75">
      <c r="A862" s="6"/>
      <c r="B862" s="31"/>
      <c r="C862" s="32"/>
      <c r="D862" s="32"/>
      <c r="E862" s="32"/>
      <c r="F862" s="32"/>
      <c r="G862" s="46"/>
      <c r="H862" s="4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s="19" customFormat="1" ht="18.75">
      <c r="A863" s="6"/>
      <c r="B863" s="31"/>
      <c r="C863" s="32"/>
      <c r="D863" s="32"/>
      <c r="E863" s="32"/>
      <c r="F863" s="32"/>
      <c r="G863" s="46"/>
      <c r="H863" s="4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s="19" customFormat="1" ht="18.75">
      <c r="A864" s="6"/>
      <c r="B864" s="31"/>
      <c r="C864" s="32"/>
      <c r="D864" s="32"/>
      <c r="E864" s="32"/>
      <c r="F864" s="32"/>
      <c r="G864" s="46"/>
      <c r="H864" s="4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s="19" customFormat="1" ht="18.75">
      <c r="A865" s="6"/>
      <c r="B865" s="31"/>
      <c r="C865" s="32"/>
      <c r="D865" s="32"/>
      <c r="E865" s="32"/>
      <c r="F865" s="32"/>
      <c r="G865" s="46"/>
      <c r="H865" s="4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s="19" customFormat="1" ht="18.75">
      <c r="A866" s="6"/>
      <c r="B866" s="31"/>
      <c r="C866" s="32"/>
      <c r="D866" s="32"/>
      <c r="E866" s="32"/>
      <c r="F866" s="32"/>
      <c r="G866" s="46"/>
      <c r="H866" s="4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s="19" customFormat="1" ht="18.75">
      <c r="A867" s="6"/>
      <c r="B867" s="31"/>
      <c r="C867" s="32"/>
      <c r="D867" s="32"/>
      <c r="E867" s="32"/>
      <c r="F867" s="32"/>
      <c r="G867" s="46"/>
      <c r="H867" s="4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s="19" customFormat="1" ht="18.75">
      <c r="A868" s="11"/>
      <c r="B868" s="31"/>
      <c r="C868" s="32"/>
      <c r="D868" s="32"/>
      <c r="E868" s="32"/>
      <c r="F868" s="32"/>
      <c r="G868" s="46"/>
      <c r="H868" s="4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s="19" customFormat="1" ht="18.75">
      <c r="A869" s="14"/>
      <c r="B869" s="35"/>
      <c r="C869" s="37"/>
      <c r="D869" s="37"/>
      <c r="E869" s="37"/>
      <c r="F869" s="37"/>
      <c r="G869" s="48"/>
      <c r="H869" s="4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s="19" customFormat="1" ht="18.75">
      <c r="A870" s="6"/>
      <c r="B870" s="31"/>
      <c r="C870" s="31"/>
      <c r="D870" s="31"/>
      <c r="E870" s="31"/>
      <c r="F870" s="31"/>
      <c r="G870" s="46"/>
      <c r="H870" s="4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s="19" customFormat="1" ht="18.75">
      <c r="A871" s="6"/>
      <c r="B871" s="31"/>
      <c r="C871" s="31"/>
      <c r="D871" s="31"/>
      <c r="E871" s="31"/>
      <c r="F871" s="31"/>
      <c r="G871" s="46"/>
      <c r="H871" s="4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s="19" customFormat="1" ht="18.75">
      <c r="A872" s="6"/>
      <c r="B872" s="31"/>
      <c r="C872" s="31"/>
      <c r="D872" s="31"/>
      <c r="E872" s="31"/>
      <c r="F872" s="31"/>
      <c r="G872" s="46"/>
      <c r="H872" s="4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s="19" customFormat="1" ht="18.75">
      <c r="A873" s="6"/>
      <c r="B873" s="31"/>
      <c r="C873" s="31"/>
      <c r="D873" s="31"/>
      <c r="E873" s="31"/>
      <c r="F873" s="31"/>
      <c r="G873" s="46"/>
      <c r="H873" s="4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s="19" customFormat="1" ht="18.75">
      <c r="A874" s="6"/>
      <c r="B874" s="31"/>
      <c r="C874" s="31"/>
      <c r="D874" s="31"/>
      <c r="E874" s="31"/>
      <c r="F874" s="31"/>
      <c r="G874" s="46"/>
      <c r="H874" s="4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s="19" customFormat="1" ht="18.75">
      <c r="A875" s="6"/>
      <c r="B875" s="31"/>
      <c r="C875" s="31"/>
      <c r="D875" s="31"/>
      <c r="E875" s="31"/>
      <c r="F875" s="31"/>
      <c r="G875" s="46"/>
      <c r="H875" s="4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s="19" customFormat="1" ht="18.75">
      <c r="A876" s="6"/>
      <c r="B876" s="31"/>
      <c r="C876" s="31"/>
      <c r="D876" s="31"/>
      <c r="E876" s="31"/>
      <c r="F876" s="31"/>
      <c r="G876" s="46"/>
      <c r="H876" s="4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s="19" customFormat="1" ht="18.75">
      <c r="A877" s="6"/>
      <c r="B877" s="31"/>
      <c r="C877" s="31"/>
      <c r="D877" s="31"/>
      <c r="E877" s="31"/>
      <c r="F877" s="31"/>
      <c r="G877" s="46"/>
      <c r="H877" s="4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s="19" customFormat="1" ht="18.75">
      <c r="A878" s="6"/>
      <c r="B878" s="31"/>
      <c r="C878" s="31"/>
      <c r="D878" s="31"/>
      <c r="E878" s="31"/>
      <c r="F878" s="31"/>
      <c r="G878" s="46"/>
      <c r="H878" s="4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s="19" customFormat="1" ht="18.75">
      <c r="A879" s="6"/>
      <c r="B879" s="31"/>
      <c r="C879" s="31"/>
      <c r="D879" s="31"/>
      <c r="E879" s="31"/>
      <c r="F879" s="31"/>
      <c r="G879" s="46"/>
      <c r="H879" s="4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6"/>
      <c r="B880" s="31"/>
      <c r="C880" s="31"/>
      <c r="D880" s="31"/>
      <c r="E880" s="31"/>
      <c r="F880" s="31"/>
      <c r="G880" s="46"/>
      <c r="H880" s="4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6"/>
      <c r="B881" s="31"/>
      <c r="C881" s="31"/>
      <c r="D881" s="31"/>
      <c r="E881" s="31"/>
      <c r="F881" s="31"/>
      <c r="G881" s="46"/>
      <c r="H881" s="4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1"/>
      <c r="D882" s="31"/>
      <c r="E882" s="31"/>
      <c r="F882" s="31"/>
      <c r="G882" s="46"/>
      <c r="H882" s="4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1"/>
      <c r="D883" s="31"/>
      <c r="E883" s="31"/>
      <c r="F883" s="31"/>
      <c r="G883" s="46"/>
      <c r="H883" s="4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11"/>
      <c r="B884" s="31"/>
      <c r="C884" s="32"/>
      <c r="D884" s="32"/>
      <c r="E884" s="32"/>
      <c r="F884" s="32"/>
      <c r="G884" s="46"/>
      <c r="H884" s="4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11"/>
      <c r="B885" s="31"/>
      <c r="C885" s="32"/>
      <c r="D885" s="32"/>
      <c r="E885" s="32"/>
      <c r="F885" s="32"/>
      <c r="G885" s="46"/>
      <c r="H885" s="4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11"/>
      <c r="B886" s="31"/>
      <c r="C886" s="32"/>
      <c r="D886" s="32"/>
      <c r="E886" s="32"/>
      <c r="F886" s="32"/>
      <c r="G886" s="46"/>
      <c r="H886" s="4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11"/>
      <c r="B887" s="31"/>
      <c r="C887" s="32"/>
      <c r="D887" s="32"/>
      <c r="E887" s="32"/>
      <c r="F887" s="32"/>
      <c r="G887" s="46"/>
      <c r="H887" s="4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11"/>
      <c r="B888" s="31"/>
      <c r="C888" s="32"/>
      <c r="D888" s="32"/>
      <c r="E888" s="32"/>
      <c r="F888" s="32"/>
      <c r="G888" s="46"/>
      <c r="H888" s="4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11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11"/>
      <c r="B890" s="31"/>
      <c r="C890" s="32"/>
      <c r="D890" s="32"/>
      <c r="E890" s="32"/>
      <c r="F890" s="32"/>
      <c r="G890" s="46"/>
      <c r="H890" s="4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1"/>
      <c r="D891" s="31"/>
      <c r="E891" s="31"/>
      <c r="F891" s="31"/>
      <c r="G891" s="48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5"/>
      <c r="B892" s="35"/>
      <c r="C892" s="37"/>
      <c r="D892" s="37"/>
      <c r="E892" s="37"/>
      <c r="F892" s="37"/>
      <c r="G892" s="48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1"/>
      <c r="D893" s="31"/>
      <c r="E893" s="31"/>
      <c r="F893" s="31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1"/>
      <c r="D894" s="31"/>
      <c r="E894" s="31"/>
      <c r="F894" s="31"/>
      <c r="G894" s="46"/>
      <c r="H894" s="4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1"/>
      <c r="D895" s="31"/>
      <c r="E895" s="31"/>
      <c r="F895" s="31"/>
      <c r="G895" s="46"/>
      <c r="H895" s="4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1"/>
      <c r="D896" s="31"/>
      <c r="E896" s="31"/>
      <c r="F896" s="31"/>
      <c r="G896" s="46"/>
      <c r="H896" s="4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1"/>
      <c r="D897" s="31"/>
      <c r="E897" s="31"/>
      <c r="F897" s="31"/>
      <c r="G897" s="46"/>
      <c r="H897" s="4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5"/>
      <c r="B898" s="35"/>
      <c r="C898" s="37"/>
      <c r="D898" s="37"/>
      <c r="E898" s="37"/>
      <c r="F898" s="37"/>
      <c r="G898" s="48"/>
      <c r="H898" s="4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4"/>
      <c r="C903" s="31"/>
      <c r="D903" s="31"/>
      <c r="E903" s="31"/>
      <c r="F903" s="31"/>
      <c r="G903" s="46"/>
      <c r="H903" s="4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11"/>
      <c r="B904" s="31"/>
      <c r="C904" s="32"/>
      <c r="D904" s="32"/>
      <c r="E904" s="32"/>
      <c r="F904" s="32"/>
      <c r="G904" s="48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14"/>
      <c r="B905" s="35"/>
      <c r="C905" s="37"/>
      <c r="D905" s="37"/>
      <c r="E905" s="37"/>
      <c r="F905" s="32"/>
      <c r="G905" s="48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11"/>
      <c r="B906" s="31"/>
      <c r="C906" s="31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11"/>
      <c r="B907" s="31"/>
      <c r="C907" s="31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1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1"/>
      <c r="B909" s="31"/>
      <c r="C909" s="32"/>
      <c r="D909" s="32"/>
      <c r="E909" s="32"/>
      <c r="F909" s="32"/>
      <c r="G909" s="46"/>
      <c r="H909" s="4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13"/>
      <c r="B910" s="31"/>
      <c r="C910" s="32"/>
      <c r="D910" s="32"/>
      <c r="E910" s="32"/>
      <c r="F910" s="32"/>
      <c r="G910" s="46"/>
      <c r="H910" s="4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13"/>
      <c r="B911" s="31"/>
      <c r="C911" s="32"/>
      <c r="D911" s="32"/>
      <c r="E911" s="32"/>
      <c r="F911" s="32"/>
      <c r="G911" s="46"/>
      <c r="H911" s="4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13"/>
      <c r="B912" s="31"/>
      <c r="C912" s="32"/>
      <c r="D912" s="32"/>
      <c r="E912" s="32"/>
      <c r="F912" s="32"/>
      <c r="G912" s="46"/>
      <c r="H912" s="4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2"/>
      <c r="D913" s="32"/>
      <c r="E913" s="32"/>
      <c r="F913" s="32"/>
      <c r="G913" s="46"/>
      <c r="H913" s="4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2"/>
      <c r="D914" s="32"/>
      <c r="E914" s="32"/>
      <c r="F914" s="32"/>
      <c r="G914" s="46"/>
      <c r="H914" s="4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2"/>
      <c r="D915" s="32"/>
      <c r="E915" s="32"/>
      <c r="F915" s="32"/>
      <c r="G915" s="46"/>
      <c r="H915" s="4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7" ht="15.75">
      <c r="A916" s="6"/>
      <c r="G916" s="46"/>
    </row>
    <row r="917" spans="1:7" ht="15.75">
      <c r="A917" s="6"/>
      <c r="G917" s="46"/>
    </row>
    <row r="918" spans="1:7" ht="15.75">
      <c r="A918" s="6"/>
      <c r="G918" s="46"/>
    </row>
    <row r="919" spans="1:7" ht="15.75">
      <c r="A919" s="6"/>
      <c r="F919" s="56"/>
      <c r="G919" s="46"/>
    </row>
    <row r="920" spans="1:7" ht="15.75">
      <c r="A920" s="6"/>
      <c r="G920" s="46"/>
    </row>
    <row r="921" spans="1:7" ht="15.75">
      <c r="A921" s="6"/>
      <c r="G921" s="46"/>
    </row>
    <row r="922" spans="1:8" s="2" customFormat="1" ht="15.75">
      <c r="A922" s="5"/>
      <c r="B922" s="35"/>
      <c r="C922" s="37"/>
      <c r="D922" s="37"/>
      <c r="E922" s="37"/>
      <c r="F922" s="37"/>
      <c r="G922" s="48"/>
      <c r="H922" s="46"/>
    </row>
    <row r="923" spans="2:8" s="6" customFormat="1" ht="15.75">
      <c r="B923" s="31"/>
      <c r="C923" s="31"/>
      <c r="D923" s="31"/>
      <c r="E923" s="32"/>
      <c r="F923" s="31"/>
      <c r="G923" s="46"/>
      <c r="H923" s="48"/>
    </row>
    <row r="924" spans="2:8" s="6" customFormat="1" ht="15.75">
      <c r="B924" s="31"/>
      <c r="C924" s="31"/>
      <c r="D924" s="31"/>
      <c r="E924" s="32"/>
      <c r="F924" s="31"/>
      <c r="G924" s="46"/>
      <c r="H924" s="46"/>
    </row>
    <row r="925" spans="2:8" s="6" customFormat="1" ht="15.75">
      <c r="B925" s="31"/>
      <c r="C925" s="31"/>
      <c r="D925" s="31"/>
      <c r="E925" s="31"/>
      <c r="F925" s="31"/>
      <c r="G925" s="46"/>
      <c r="H925" s="46"/>
    </row>
    <row r="926" spans="1:8" s="5" customFormat="1" ht="15.75">
      <c r="A926" s="6"/>
      <c r="B926" s="31"/>
      <c r="C926" s="31"/>
      <c r="D926" s="31"/>
      <c r="E926" s="31"/>
      <c r="F926" s="31"/>
      <c r="G926" s="46"/>
      <c r="H926" s="46"/>
    </row>
    <row r="927" spans="1:8" s="5" customFormat="1" ht="15.75">
      <c r="A927" s="6"/>
      <c r="B927" s="31"/>
      <c r="C927" s="31"/>
      <c r="D927" s="31"/>
      <c r="E927" s="31"/>
      <c r="F927" s="31"/>
      <c r="G927" s="46"/>
      <c r="H927" s="46"/>
    </row>
    <row r="928" spans="1:8" s="5" customFormat="1" ht="15.75">
      <c r="A928" s="6"/>
      <c r="B928" s="31"/>
      <c r="C928" s="31"/>
      <c r="D928" s="31"/>
      <c r="E928" s="31"/>
      <c r="F928" s="31"/>
      <c r="G928" s="46"/>
      <c r="H928" s="48"/>
    </row>
    <row r="929" spans="1:8" s="5" customFormat="1" ht="15.75">
      <c r="A929" s="6"/>
      <c r="B929" s="31"/>
      <c r="C929" s="31"/>
      <c r="D929" s="31"/>
      <c r="E929" s="31"/>
      <c r="F929" s="31"/>
      <c r="G929" s="46"/>
      <c r="H929" s="48"/>
    </row>
    <row r="930" spans="2:8" s="6" customFormat="1" ht="15.75">
      <c r="B930" s="31"/>
      <c r="C930" s="31"/>
      <c r="D930" s="31"/>
      <c r="E930" s="31"/>
      <c r="F930" s="31"/>
      <c r="G930" s="46"/>
      <c r="H930" s="48"/>
    </row>
    <row r="931" spans="2:8" s="6" customFormat="1" ht="15.75">
      <c r="B931" s="31"/>
      <c r="C931" s="31"/>
      <c r="D931" s="31"/>
      <c r="E931" s="31"/>
      <c r="F931" s="31"/>
      <c r="G931" s="46"/>
      <c r="H931" s="48"/>
    </row>
    <row r="932" spans="2:8" s="6" customFormat="1" ht="15.75">
      <c r="B932" s="31"/>
      <c r="C932" s="31"/>
      <c r="D932" s="31"/>
      <c r="E932" s="31"/>
      <c r="F932" s="31"/>
      <c r="G932" s="46"/>
      <c r="H932" s="47"/>
    </row>
    <row r="933" spans="2:8" s="6" customFormat="1" ht="15.75">
      <c r="B933" s="31"/>
      <c r="C933" s="31"/>
      <c r="D933" s="31"/>
      <c r="E933" s="31"/>
      <c r="F933" s="31"/>
      <c r="G933" s="46"/>
      <c r="H933" s="47"/>
    </row>
    <row r="934" spans="2:8" s="6" customFormat="1" ht="15.75">
      <c r="B934" s="31"/>
      <c r="C934" s="31"/>
      <c r="D934" s="31"/>
      <c r="E934" s="31"/>
      <c r="F934" s="31"/>
      <c r="G934" s="46"/>
      <c r="H934" s="47"/>
    </row>
    <row r="935" spans="2:8" s="6" customFormat="1" ht="15.75">
      <c r="B935" s="31"/>
      <c r="C935" s="31"/>
      <c r="D935" s="31"/>
      <c r="E935" s="31"/>
      <c r="F935" s="31"/>
      <c r="G935" s="46"/>
      <c r="H935" s="47"/>
    </row>
    <row r="936" spans="2:8" s="6" customFormat="1" ht="15.75">
      <c r="B936" s="31"/>
      <c r="C936" s="31"/>
      <c r="D936" s="31"/>
      <c r="E936" s="31"/>
      <c r="F936" s="31"/>
      <c r="G936" s="46"/>
      <c r="H936" s="47"/>
    </row>
    <row r="937" spans="1:7" ht="15.75">
      <c r="A937" s="6"/>
      <c r="C937" s="31"/>
      <c r="D937" s="31"/>
      <c r="E937" s="31"/>
      <c r="F937" s="31"/>
      <c r="G937" s="46"/>
    </row>
    <row r="938" spans="1:7" ht="15.75">
      <c r="A938" s="6"/>
      <c r="C938" s="31"/>
      <c r="D938" s="31"/>
      <c r="E938" s="31"/>
      <c r="F938" s="31"/>
      <c r="G938" s="46"/>
    </row>
    <row r="939" spans="1:7" ht="15.75">
      <c r="A939" s="6"/>
      <c r="C939" s="31"/>
      <c r="D939" s="31"/>
      <c r="E939" s="31"/>
      <c r="F939" s="31"/>
      <c r="G939" s="46"/>
    </row>
    <row r="940" spans="1:8" ht="15.75">
      <c r="A940" s="6"/>
      <c r="C940" s="31"/>
      <c r="D940" s="31"/>
      <c r="E940" s="31"/>
      <c r="F940" s="31"/>
      <c r="G940" s="46"/>
      <c r="H940" s="48"/>
    </row>
    <row r="941" spans="1:8" ht="15.75">
      <c r="A941" s="5"/>
      <c r="B941" s="35"/>
      <c r="C941" s="37"/>
      <c r="D941" s="37"/>
      <c r="E941" s="37"/>
      <c r="F941" s="37"/>
      <c r="G941" s="48"/>
      <c r="H941" s="46"/>
    </row>
    <row r="942" spans="1:8" ht="15.75">
      <c r="A942" s="6"/>
      <c r="C942" s="31"/>
      <c r="D942" s="31"/>
      <c r="F942" s="31"/>
      <c r="G942" s="46"/>
      <c r="H942" s="46"/>
    </row>
    <row r="943" spans="1:8" ht="15.75">
      <c r="A943" s="6"/>
      <c r="C943" s="31"/>
      <c r="D943" s="31"/>
      <c r="F943" s="31"/>
      <c r="G943" s="46"/>
      <c r="H943" s="46"/>
    </row>
    <row r="944" spans="2:8" s="6" customFormat="1" ht="15.75">
      <c r="B944" s="31"/>
      <c r="C944" s="31"/>
      <c r="D944" s="31"/>
      <c r="E944" s="31"/>
      <c r="F944" s="31"/>
      <c r="G944" s="46"/>
      <c r="H944" s="46"/>
    </row>
    <row r="945" spans="2:8" s="6" customFormat="1" ht="15.75">
      <c r="B945" s="31"/>
      <c r="C945" s="31"/>
      <c r="D945" s="31"/>
      <c r="E945" s="31"/>
      <c r="F945" s="31"/>
      <c r="G945" s="46"/>
      <c r="H945" s="46"/>
    </row>
    <row r="946" spans="2:8" s="6" customFormat="1" ht="15.75">
      <c r="B946" s="31"/>
      <c r="C946" s="31"/>
      <c r="D946" s="31"/>
      <c r="E946" s="31"/>
      <c r="F946" s="31"/>
      <c r="G946" s="46"/>
      <c r="H946" s="46"/>
    </row>
    <row r="947" spans="2:8" s="6" customFormat="1" ht="15.75">
      <c r="B947" s="31"/>
      <c r="C947" s="31"/>
      <c r="D947" s="31"/>
      <c r="E947" s="31"/>
      <c r="F947" s="31"/>
      <c r="G947" s="46"/>
      <c r="H947" s="46"/>
    </row>
    <row r="948" spans="2:8" s="6" customFormat="1" ht="15.75">
      <c r="B948" s="31"/>
      <c r="C948" s="31"/>
      <c r="D948" s="31"/>
      <c r="E948" s="31"/>
      <c r="F948" s="31"/>
      <c r="G948" s="46"/>
      <c r="H948" s="46"/>
    </row>
    <row r="949" spans="2:8" s="6" customFormat="1" ht="15.75">
      <c r="B949" s="31"/>
      <c r="C949" s="31"/>
      <c r="D949" s="31"/>
      <c r="E949" s="31"/>
      <c r="F949" s="31"/>
      <c r="G949" s="46"/>
      <c r="H949" s="46"/>
    </row>
    <row r="950" spans="1:8" s="5" customFormat="1" ht="15.75">
      <c r="A950" s="6"/>
      <c r="B950" s="31"/>
      <c r="C950" s="31"/>
      <c r="D950" s="31"/>
      <c r="E950" s="31"/>
      <c r="F950" s="31"/>
      <c r="G950" s="46"/>
      <c r="H950" s="46"/>
    </row>
    <row r="951" spans="2:8" s="6" customFormat="1" ht="15.75">
      <c r="B951" s="31"/>
      <c r="C951" s="31"/>
      <c r="D951" s="31"/>
      <c r="E951" s="31"/>
      <c r="F951" s="31"/>
      <c r="G951" s="46"/>
      <c r="H951" s="46"/>
    </row>
    <row r="952" spans="2:8" s="6" customFormat="1" ht="15.75">
      <c r="B952" s="31"/>
      <c r="C952" s="31"/>
      <c r="D952" s="31"/>
      <c r="E952" s="31"/>
      <c r="F952" s="31"/>
      <c r="G952" s="46"/>
      <c r="H952" s="46"/>
    </row>
    <row r="953" spans="2:8" s="6" customFormat="1" ht="15.75">
      <c r="B953" s="31"/>
      <c r="C953" s="31"/>
      <c r="D953" s="31"/>
      <c r="E953" s="31"/>
      <c r="F953" s="31"/>
      <c r="G953" s="46"/>
      <c r="H953" s="46"/>
    </row>
    <row r="954" spans="2:8" s="6" customFormat="1" ht="15.75">
      <c r="B954" s="31"/>
      <c r="C954" s="31"/>
      <c r="D954" s="31"/>
      <c r="E954" s="31"/>
      <c r="F954" s="31"/>
      <c r="G954" s="46"/>
      <c r="H954" s="46"/>
    </row>
    <row r="955" spans="2:8" s="6" customFormat="1" ht="15.75">
      <c r="B955" s="31"/>
      <c r="C955" s="31"/>
      <c r="D955" s="31"/>
      <c r="E955" s="31"/>
      <c r="F955" s="31"/>
      <c r="G955" s="46"/>
      <c r="H955" s="46"/>
    </row>
    <row r="956" spans="2:8" s="6" customFormat="1" ht="15.75">
      <c r="B956" s="31"/>
      <c r="C956" s="31"/>
      <c r="D956" s="31"/>
      <c r="E956" s="31"/>
      <c r="F956" s="31"/>
      <c r="G956" s="46"/>
      <c r="H956" s="46"/>
    </row>
    <row r="957" spans="1:8" ht="15.75">
      <c r="A957" s="6"/>
      <c r="C957" s="31"/>
      <c r="D957" s="31"/>
      <c r="E957" s="31"/>
      <c r="F957" s="31"/>
      <c r="G957" s="46"/>
      <c r="H957" s="46"/>
    </row>
    <row r="958" spans="1:8" ht="15.75">
      <c r="A958" s="6"/>
      <c r="C958" s="31"/>
      <c r="D958" s="31"/>
      <c r="E958" s="31"/>
      <c r="F958" s="31"/>
      <c r="G958" s="46"/>
      <c r="H958" s="46"/>
    </row>
    <row r="959" spans="1:8" ht="15.75">
      <c r="A959" s="6"/>
      <c r="C959" s="31"/>
      <c r="D959" s="31"/>
      <c r="E959" s="31"/>
      <c r="F959" s="31"/>
      <c r="G959" s="46"/>
      <c r="H959" s="46"/>
    </row>
    <row r="960" spans="1:8" ht="15.75">
      <c r="A960" s="6"/>
      <c r="C960" s="31"/>
      <c r="D960" s="31"/>
      <c r="E960" s="31"/>
      <c r="F960" s="31"/>
      <c r="G960" s="46"/>
      <c r="H960" s="46"/>
    </row>
    <row r="961" spans="1:8" ht="15.75">
      <c r="A961" s="6"/>
      <c r="C961" s="31"/>
      <c r="D961" s="31"/>
      <c r="E961" s="31"/>
      <c r="F961" s="31"/>
      <c r="G961" s="48"/>
      <c r="H961" s="46"/>
    </row>
    <row r="962" spans="1:7" ht="15.75">
      <c r="A962" s="5"/>
      <c r="B962" s="35"/>
      <c r="C962" s="37"/>
      <c r="D962" s="37"/>
      <c r="E962" s="37"/>
      <c r="F962" s="37"/>
      <c r="G962" s="48"/>
    </row>
    <row r="963" spans="1:7" ht="15.75">
      <c r="A963" s="6"/>
      <c r="C963" s="31"/>
      <c r="D963" s="31"/>
      <c r="E963" s="31"/>
      <c r="F963" s="31"/>
      <c r="G963" s="46"/>
    </row>
    <row r="964" spans="1:7" ht="15.75">
      <c r="A964" s="15"/>
      <c r="C964" s="31"/>
      <c r="D964" s="31"/>
      <c r="E964" s="31"/>
      <c r="F964" s="31"/>
      <c r="G964" s="46"/>
    </row>
    <row r="965" spans="1:7" ht="15.75">
      <c r="A965" s="16"/>
      <c r="C965" s="31"/>
      <c r="D965" s="31"/>
      <c r="E965" s="31"/>
      <c r="F965" s="31"/>
      <c r="G965" s="46"/>
    </row>
    <row r="966" spans="1:7" ht="15.75">
      <c r="A966" s="16"/>
      <c r="C966" s="31"/>
      <c r="D966" s="31"/>
      <c r="E966" s="31"/>
      <c r="F966" s="31"/>
      <c r="G966" s="46"/>
    </row>
    <row r="967" spans="1:7" ht="15.75">
      <c r="A967" s="16"/>
      <c r="C967" s="31"/>
      <c r="D967" s="31"/>
      <c r="E967" s="31"/>
      <c r="F967" s="31"/>
      <c r="G967" s="46"/>
    </row>
    <row r="968" spans="1:7" ht="15.75">
      <c r="A968" s="16"/>
      <c r="C968" s="31"/>
      <c r="D968" s="31"/>
      <c r="E968" s="31"/>
      <c r="F968" s="31"/>
      <c r="G968" s="46"/>
    </row>
    <row r="969" spans="1:7" ht="15.75">
      <c r="A969" s="6"/>
      <c r="C969" s="31"/>
      <c r="D969" s="31"/>
      <c r="E969" s="31"/>
      <c r="F969" s="31"/>
      <c r="G969" s="46"/>
    </row>
    <row r="970" spans="1:7" ht="15.75">
      <c r="A970" s="5"/>
      <c r="B970" s="35"/>
      <c r="C970" s="37"/>
      <c r="D970" s="37"/>
      <c r="E970" s="37"/>
      <c r="F970" s="37"/>
      <c r="G970" s="48"/>
    </row>
    <row r="971" spans="1:7" ht="15.75">
      <c r="A971" s="6"/>
      <c r="C971" s="31"/>
      <c r="D971" s="31"/>
      <c r="E971" s="31"/>
      <c r="F971" s="31"/>
      <c r="G971" s="46"/>
    </row>
    <row r="972" spans="1:7" ht="15.75">
      <c r="A972" s="6"/>
      <c r="C972" s="31"/>
      <c r="D972" s="31"/>
      <c r="E972" s="31"/>
      <c r="F972" s="31"/>
      <c r="G972" s="46"/>
    </row>
    <row r="973" spans="1:7" ht="15.75">
      <c r="A973" s="16"/>
      <c r="C973" s="31"/>
      <c r="D973" s="31"/>
      <c r="E973" s="31"/>
      <c r="F973" s="31"/>
      <c r="G973" s="46"/>
    </row>
    <row r="974" spans="1:7" ht="15.75">
      <c r="A974" s="16"/>
      <c r="C974" s="31"/>
      <c r="D974" s="31"/>
      <c r="E974" s="31"/>
      <c r="F974" s="31"/>
      <c r="G974" s="46"/>
    </row>
    <row r="975" spans="2:8" s="6" customFormat="1" ht="15.75">
      <c r="B975" s="31"/>
      <c r="C975" s="31"/>
      <c r="D975" s="31"/>
      <c r="E975" s="31"/>
      <c r="F975" s="31"/>
      <c r="G975" s="46"/>
      <c r="H975" s="46"/>
    </row>
    <row r="976" spans="1:8" s="5" customFormat="1" ht="15.75">
      <c r="A976" s="6"/>
      <c r="B976" s="31"/>
      <c r="C976" s="31"/>
      <c r="D976" s="31"/>
      <c r="E976" s="31"/>
      <c r="F976" s="31"/>
      <c r="G976" s="46"/>
      <c r="H976" s="46"/>
    </row>
    <row r="977" spans="2:8" s="6" customFormat="1" ht="15.75">
      <c r="B977" s="31"/>
      <c r="C977" s="31"/>
      <c r="D977" s="31"/>
      <c r="E977" s="31"/>
      <c r="F977" s="31"/>
      <c r="G977" s="46"/>
      <c r="H977" s="48"/>
    </row>
    <row r="978" spans="1:8" s="6" customFormat="1" ht="15.75">
      <c r="A978" s="14"/>
      <c r="B978" s="35"/>
      <c r="C978" s="37"/>
      <c r="D978" s="37"/>
      <c r="E978" s="37"/>
      <c r="F978" s="37"/>
      <c r="G978" s="48"/>
      <c r="H978" s="49"/>
    </row>
    <row r="979" spans="1:8" s="6" customFormat="1" ht="15.75">
      <c r="A979" s="14"/>
      <c r="B979" s="35"/>
      <c r="C979" s="37"/>
      <c r="D979" s="37"/>
      <c r="E979" s="37"/>
      <c r="F979" s="37"/>
      <c r="G979" s="48"/>
      <c r="H979" s="49"/>
    </row>
    <row r="980" spans="1:8" s="6" customFormat="1" ht="15.75">
      <c r="A980" s="11"/>
      <c r="B980" s="31"/>
      <c r="C980" s="32"/>
      <c r="D980" s="32"/>
      <c r="E980" s="32"/>
      <c r="F980" s="32"/>
      <c r="G980" s="50"/>
      <c r="H980" s="47"/>
    </row>
    <row r="981" spans="1:8" s="5" customFormat="1" ht="15.75">
      <c r="A981" s="11"/>
      <c r="B981" s="31"/>
      <c r="C981" s="32"/>
      <c r="D981" s="32"/>
      <c r="E981" s="32"/>
      <c r="F981" s="32"/>
      <c r="G981" s="50"/>
      <c r="H981" s="47"/>
    </row>
    <row r="982" spans="1:8" s="5" customFormat="1" ht="15.75">
      <c r="A982" s="11"/>
      <c r="B982" s="31"/>
      <c r="C982" s="32"/>
      <c r="D982" s="32"/>
      <c r="E982" s="32"/>
      <c r="F982" s="32"/>
      <c r="G982" s="50"/>
      <c r="H982" s="47"/>
    </row>
    <row r="983" spans="1:8" s="5" customFormat="1" ht="15.75">
      <c r="A983" s="11"/>
      <c r="B983" s="31"/>
      <c r="C983" s="32"/>
      <c r="D983" s="32"/>
      <c r="E983" s="32"/>
      <c r="F983" s="32"/>
      <c r="G983" s="50"/>
      <c r="H983" s="47"/>
    </row>
    <row r="984" spans="1:8" s="5" customFormat="1" ht="15.75">
      <c r="A984" s="11"/>
      <c r="B984" s="31"/>
      <c r="C984" s="32"/>
      <c r="D984" s="32"/>
      <c r="E984" s="32"/>
      <c r="F984" s="32"/>
      <c r="G984" s="50"/>
      <c r="H984" s="47"/>
    </row>
    <row r="985" spans="1:19" s="7" customFormat="1" ht="15.75">
      <c r="A985" s="11"/>
      <c r="B985" s="31"/>
      <c r="C985" s="32"/>
      <c r="D985" s="32"/>
      <c r="E985" s="32"/>
      <c r="F985" s="32"/>
      <c r="G985" s="50"/>
      <c r="H985" s="4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s="7" customFormat="1" ht="15.75">
      <c r="A986" s="11"/>
      <c r="B986" s="31"/>
      <c r="C986" s="32"/>
      <c r="D986" s="32"/>
      <c r="E986" s="32"/>
      <c r="F986" s="32"/>
      <c r="G986" s="50"/>
      <c r="H986" s="4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s="7" customFormat="1" ht="15.75">
      <c r="A987" s="11"/>
      <c r="B987" s="31"/>
      <c r="C987" s="32"/>
      <c r="D987" s="32"/>
      <c r="E987" s="32"/>
      <c r="F987" s="32"/>
      <c r="G987" s="50"/>
      <c r="H987" s="4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s="7" customFormat="1" ht="15.75">
      <c r="A988" s="11"/>
      <c r="B988" s="31"/>
      <c r="C988" s="32"/>
      <c r="D988" s="32"/>
      <c r="E988" s="32"/>
      <c r="F988" s="32"/>
      <c r="G988" s="50"/>
      <c r="H988" s="4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s="7" customFormat="1" ht="15.75">
      <c r="A989" s="11"/>
      <c r="B989" s="31"/>
      <c r="C989" s="32"/>
      <c r="D989" s="32"/>
      <c r="E989" s="32"/>
      <c r="F989" s="32"/>
      <c r="G989" s="50"/>
      <c r="H989" s="4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s="7" customFormat="1" ht="15.75">
      <c r="A990" s="11"/>
      <c r="B990" s="31"/>
      <c r="C990" s="32"/>
      <c r="D990" s="32"/>
      <c r="E990" s="32"/>
      <c r="F990" s="32"/>
      <c r="G990" s="50"/>
      <c r="H990" s="4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s="7" customFormat="1" ht="15.75">
      <c r="A991" s="11"/>
      <c r="B991" s="31"/>
      <c r="C991" s="32"/>
      <c r="D991" s="32"/>
      <c r="E991" s="32"/>
      <c r="F991" s="32"/>
      <c r="G991" s="50"/>
      <c r="H991" s="4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s="7" customFormat="1" ht="15.75">
      <c r="A992" s="11"/>
      <c r="B992" s="31"/>
      <c r="C992" s="32"/>
      <c r="D992" s="32"/>
      <c r="E992" s="32"/>
      <c r="F992" s="32"/>
      <c r="G992" s="50"/>
      <c r="H992" s="4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8" s="5" customFormat="1" ht="15.75">
      <c r="A993" s="11"/>
      <c r="B993" s="31"/>
      <c r="C993" s="32"/>
      <c r="D993" s="32"/>
      <c r="E993" s="32"/>
      <c r="F993" s="32"/>
      <c r="G993" s="50"/>
      <c r="H993" s="47"/>
    </row>
    <row r="994" spans="1:8" s="6" customFormat="1" ht="15.75">
      <c r="A994" s="11"/>
      <c r="B994" s="31"/>
      <c r="C994" s="32"/>
      <c r="D994" s="32"/>
      <c r="E994" s="32"/>
      <c r="F994" s="32"/>
      <c r="G994" s="50"/>
      <c r="H994" s="47"/>
    </row>
    <row r="995" spans="1:8" s="6" customFormat="1" ht="15.75">
      <c r="A995" s="11"/>
      <c r="B995" s="31"/>
      <c r="C995" s="32"/>
      <c r="D995" s="32"/>
      <c r="E995" s="32"/>
      <c r="F995" s="32"/>
      <c r="G995" s="50"/>
      <c r="H995" s="47"/>
    </row>
    <row r="996" spans="1:8" s="6" customFormat="1" ht="15.75">
      <c r="A996" s="11"/>
      <c r="B996" s="31"/>
      <c r="C996" s="32"/>
      <c r="D996" s="32"/>
      <c r="E996" s="32"/>
      <c r="F996" s="32"/>
      <c r="G996" s="50"/>
      <c r="H996" s="47"/>
    </row>
    <row r="997" spans="1:8" s="6" customFormat="1" ht="15.75">
      <c r="A997" s="11"/>
      <c r="B997" s="31"/>
      <c r="C997" s="32"/>
      <c r="D997" s="32"/>
      <c r="E997" s="32"/>
      <c r="F997" s="32"/>
      <c r="G997" s="50"/>
      <c r="H997" s="47"/>
    </row>
    <row r="998" spans="1:8" s="6" customFormat="1" ht="15.75">
      <c r="A998" s="11"/>
      <c r="B998" s="31"/>
      <c r="C998" s="32"/>
      <c r="D998" s="32"/>
      <c r="E998" s="32"/>
      <c r="F998" s="32"/>
      <c r="G998" s="50"/>
      <c r="H998" s="47"/>
    </row>
    <row r="999" spans="1:8" s="6" customFormat="1" ht="15.75">
      <c r="A999" s="11"/>
      <c r="B999" s="31"/>
      <c r="C999" s="32"/>
      <c r="D999" s="32"/>
      <c r="E999" s="32"/>
      <c r="F999" s="32"/>
      <c r="G999" s="50"/>
      <c r="H999" s="47"/>
    </row>
    <row r="1000" spans="1:8" s="6" customFormat="1" ht="15.75">
      <c r="A1000" s="11"/>
      <c r="B1000" s="31"/>
      <c r="C1000" s="32"/>
      <c r="D1000" s="32"/>
      <c r="E1000" s="32"/>
      <c r="F1000" s="32"/>
      <c r="G1000" s="50"/>
      <c r="H1000" s="47"/>
    </row>
    <row r="1001" spans="1:8" s="6" customFormat="1" ht="15.75">
      <c r="A1001" s="11"/>
      <c r="B1001" s="31"/>
      <c r="C1001" s="32"/>
      <c r="D1001" s="32"/>
      <c r="E1001" s="32"/>
      <c r="F1001" s="32"/>
      <c r="G1001" s="50"/>
      <c r="H1001" s="47"/>
    </row>
    <row r="1002" spans="1:8" s="6" customFormat="1" ht="15.75">
      <c r="A1002" s="11"/>
      <c r="B1002" s="31"/>
      <c r="C1002" s="32"/>
      <c r="D1002" s="32"/>
      <c r="E1002" s="32"/>
      <c r="F1002" s="32"/>
      <c r="G1002" s="50"/>
      <c r="H1002" s="47"/>
    </row>
    <row r="1003" spans="1:8" s="6" customFormat="1" ht="15.75">
      <c r="A1003" s="11"/>
      <c r="B1003" s="31"/>
      <c r="C1003" s="32"/>
      <c r="D1003" s="32"/>
      <c r="E1003" s="32"/>
      <c r="F1003" s="32"/>
      <c r="G1003" s="50"/>
      <c r="H1003" s="47"/>
    </row>
    <row r="1004" spans="1:8" s="6" customFormat="1" ht="15.75">
      <c r="A1004" s="11"/>
      <c r="B1004" s="31"/>
      <c r="C1004" s="32"/>
      <c r="D1004" s="32"/>
      <c r="E1004" s="32"/>
      <c r="F1004" s="32"/>
      <c r="G1004" s="50"/>
      <c r="H1004" s="47"/>
    </row>
    <row r="1005" spans="1:8" s="6" customFormat="1" ht="15.75">
      <c r="A1005" s="11"/>
      <c r="B1005" s="31"/>
      <c r="C1005" s="32"/>
      <c r="D1005" s="32"/>
      <c r="E1005" s="32"/>
      <c r="F1005" s="32"/>
      <c r="G1005" s="50"/>
      <c r="H1005" s="47"/>
    </row>
    <row r="1006" spans="1:8" s="6" customFormat="1" ht="15.75">
      <c r="A1006" s="11"/>
      <c r="B1006" s="31"/>
      <c r="C1006" s="32"/>
      <c r="D1006" s="32"/>
      <c r="E1006" s="32"/>
      <c r="F1006" s="32"/>
      <c r="G1006" s="50"/>
      <c r="H1006" s="47"/>
    </row>
    <row r="1007" spans="1:8" s="6" customFormat="1" ht="15.75">
      <c r="A1007" s="11"/>
      <c r="B1007" s="31"/>
      <c r="C1007" s="32"/>
      <c r="D1007" s="32"/>
      <c r="E1007" s="32"/>
      <c r="F1007" s="32"/>
      <c r="G1007" s="50"/>
      <c r="H1007" s="47"/>
    </row>
    <row r="1008" spans="1:8" s="6" customFormat="1" ht="15.75">
      <c r="A1008" s="11"/>
      <c r="B1008" s="31"/>
      <c r="C1008" s="32"/>
      <c r="D1008" s="32"/>
      <c r="E1008" s="32"/>
      <c r="F1008" s="32"/>
      <c r="G1008" s="50"/>
      <c r="H1008" s="47"/>
    </row>
    <row r="1009" spans="1:8" s="6" customFormat="1" ht="15.75">
      <c r="A1009" s="11"/>
      <c r="B1009" s="31"/>
      <c r="C1009" s="32"/>
      <c r="D1009" s="32"/>
      <c r="E1009" s="32"/>
      <c r="F1009" s="32"/>
      <c r="G1009" s="50"/>
      <c r="H1009" s="47"/>
    </row>
    <row r="1010" spans="1:8" s="6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6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6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6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6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8" s="7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7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7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7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7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7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7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7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7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8" s="6" customFormat="1" ht="15.75">
      <c r="A1028" s="11"/>
      <c r="B1028" s="31"/>
      <c r="C1028" s="32"/>
      <c r="D1028" s="32"/>
      <c r="E1028" s="32"/>
      <c r="F1028" s="32"/>
      <c r="G1028" s="50"/>
      <c r="H1028" s="47"/>
    </row>
    <row r="1029" spans="1:8" s="6" customFormat="1" ht="15.75">
      <c r="A1029" s="11"/>
      <c r="B1029" s="31"/>
      <c r="C1029" s="32"/>
      <c r="D1029" s="32"/>
      <c r="E1029" s="32"/>
      <c r="F1029" s="32"/>
      <c r="G1029" s="50"/>
      <c r="H1029" s="47"/>
    </row>
    <row r="1030" spans="1:8" s="5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2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3" customFormat="1" ht="15.75">
      <c r="A1032" s="11"/>
      <c r="B1032" s="31"/>
      <c r="C1032" s="32"/>
      <c r="D1032" s="32"/>
      <c r="E1032" s="32"/>
      <c r="F1032" s="32"/>
      <c r="G1032" s="50"/>
      <c r="H1032" s="47"/>
    </row>
  </sheetData>
  <sheetProtection/>
  <autoFilter ref="A10:S467"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6" r:id="rId1"/>
  <headerFooter alignWithMargins="0">
    <oddFooter>&amp;R&amp;P</oddFooter>
  </headerFooter>
  <rowBreaks count="10" manualBreakCount="10">
    <brk id="50" max="7" man="1"/>
    <brk id="90" max="7" man="1"/>
    <brk id="136" max="7" man="1"/>
    <brk id="187" max="7" man="1"/>
    <brk id="234" max="7" man="1"/>
    <brk id="278" max="7" man="1"/>
    <brk id="315" max="7" man="1"/>
    <brk id="356" max="7" man="1"/>
    <brk id="411" max="7" man="1"/>
    <brk id="47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8"/>
  <sheetViews>
    <sheetView view="pageBreakPreview" zoomScale="75" zoomScaleNormal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33" t="s">
        <v>327</v>
      </c>
      <c r="J1" s="133"/>
    </row>
    <row r="2" spans="1:10" s="10" customFormat="1" ht="15.75">
      <c r="A2" s="17"/>
      <c r="B2" s="33"/>
      <c r="C2" s="33"/>
      <c r="D2" s="42"/>
      <c r="E2" s="42"/>
      <c r="F2" s="42"/>
      <c r="G2" s="134" t="s">
        <v>331</v>
      </c>
      <c r="H2" s="154"/>
      <c r="I2" s="154"/>
      <c r="J2" s="154"/>
    </row>
    <row r="3" spans="1:10" s="10" customFormat="1" ht="32.25" customHeight="1">
      <c r="A3" s="17"/>
      <c r="B3" s="33"/>
      <c r="C3" s="53"/>
      <c r="D3" s="42"/>
      <c r="E3" s="42"/>
      <c r="F3" s="42"/>
      <c r="G3" s="134" t="s">
        <v>332</v>
      </c>
      <c r="H3" s="140"/>
      <c r="I3" s="140"/>
      <c r="J3" s="140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38" t="s">
        <v>324</v>
      </c>
      <c r="J4" s="139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37" t="s">
        <v>328</v>
      </c>
      <c r="B6" s="137"/>
      <c r="C6" s="137"/>
      <c r="D6" s="137"/>
      <c r="E6" s="137"/>
      <c r="F6" s="153"/>
      <c r="G6" s="137"/>
      <c r="H6" s="137"/>
      <c r="I6" s="140"/>
      <c r="J6" s="140"/>
    </row>
    <row r="7" spans="1:6" ht="15.75">
      <c r="A7" s="136"/>
      <c r="B7" s="136"/>
      <c r="C7" s="136"/>
      <c r="D7" s="136"/>
      <c r="E7" s="136"/>
      <c r="F7" s="143"/>
    </row>
    <row r="8" spans="1:10" ht="19.5" thickBot="1">
      <c r="A8" s="18"/>
      <c r="B8" s="34"/>
      <c r="C8" s="34"/>
      <c r="D8" s="34"/>
      <c r="E8" s="34"/>
      <c r="F8" s="34"/>
      <c r="G8" s="144"/>
      <c r="H8" s="144"/>
      <c r="I8" s="152" t="s">
        <v>137</v>
      </c>
      <c r="J8" s="152"/>
    </row>
    <row r="9" spans="1:10" s="4" customFormat="1" ht="26.25" customHeight="1">
      <c r="A9" s="145" t="s">
        <v>56</v>
      </c>
      <c r="B9" s="147" t="s">
        <v>70</v>
      </c>
      <c r="C9" s="149" t="s">
        <v>57</v>
      </c>
      <c r="D9" s="147" t="s">
        <v>58</v>
      </c>
      <c r="E9" s="147" t="s">
        <v>59</v>
      </c>
      <c r="F9" s="147" t="s">
        <v>60</v>
      </c>
      <c r="G9" s="141" t="s">
        <v>329</v>
      </c>
      <c r="H9" s="151"/>
      <c r="I9" s="141" t="s">
        <v>330</v>
      </c>
      <c r="J9" s="142"/>
    </row>
    <row r="10" spans="1:10" s="5" customFormat="1" ht="67.5" customHeight="1" thickBot="1">
      <c r="A10" s="146"/>
      <c r="B10" s="148"/>
      <c r="C10" s="150"/>
      <c r="D10" s="148"/>
      <c r="E10" s="148"/>
      <c r="F10" s="148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G12+G70+G76+G96+G123+G174+G181+G187+G193</f>
        <v>102339870</v>
      </c>
      <c r="H11" s="60">
        <f>H12+H70+H76+H96+H123+H174+H181+H187+H193</f>
        <v>9610800</v>
      </c>
      <c r="I11" s="60">
        <f>I12+I70+I76+I96+I123+I174+I181+I187+I193</f>
        <v>106169670</v>
      </c>
      <c r="J11" s="60">
        <f>J12+J70+J76+J96+J123+J174+J181+J187+J193</f>
        <v>9674700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G77+G82+G90</f>
        <v>13409690</v>
      </c>
      <c r="H76" s="60">
        <f>H77+H82+H90</f>
        <v>649500</v>
      </c>
      <c r="I76" s="60">
        <f>I77+I82+I90</f>
        <v>14356490</v>
      </c>
      <c r="J76" s="60">
        <f>J77+J82+J90</f>
        <v>696300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80">G78</f>
        <v>649500</v>
      </c>
      <c r="H77" s="60">
        <f t="shared" si="8"/>
        <v>649500</v>
      </c>
      <c r="I77" s="60">
        <f t="shared" si="8"/>
        <v>696300</v>
      </c>
      <c r="J77" s="60">
        <f t="shared" si="8"/>
        <v>696300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649500</v>
      </c>
      <c r="H78" s="63">
        <f t="shared" si="8"/>
        <v>649500</v>
      </c>
      <c r="I78" s="63">
        <f t="shared" si="8"/>
        <v>696300</v>
      </c>
      <c r="J78" s="63">
        <f t="shared" si="8"/>
        <v>696300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649500</v>
      </c>
      <c r="H79" s="63">
        <f t="shared" si="8"/>
        <v>649500</v>
      </c>
      <c r="I79" s="63">
        <f t="shared" si="8"/>
        <v>696300</v>
      </c>
      <c r="J79" s="63">
        <f t="shared" si="8"/>
        <v>696300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 t="shared" si="8"/>
        <v>649500</v>
      </c>
      <c r="H80" s="63">
        <f t="shared" si="8"/>
        <v>649500</v>
      </c>
      <c r="I80" s="63">
        <f t="shared" si="8"/>
        <v>696300</v>
      </c>
      <c r="J80" s="63">
        <f t="shared" si="8"/>
        <v>696300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47.25">
      <c r="A82" s="72" t="s">
        <v>101</v>
      </c>
      <c r="B82" s="58" t="s">
        <v>97</v>
      </c>
      <c r="C82" s="58" t="s">
        <v>63</v>
      </c>
      <c r="D82" s="58" t="s">
        <v>77</v>
      </c>
      <c r="E82" s="58"/>
      <c r="F82" s="58"/>
      <c r="G82" s="60">
        <f aca="true" t="shared" si="9" ref="G82:J83">G83</f>
        <v>12414190</v>
      </c>
      <c r="H82" s="60">
        <f t="shared" si="9"/>
        <v>0</v>
      </c>
      <c r="I82" s="60">
        <f t="shared" si="9"/>
        <v>13214190</v>
      </c>
      <c r="J82" s="60">
        <f t="shared" si="9"/>
        <v>0</v>
      </c>
    </row>
    <row r="83" spans="1:10" s="22" customFormat="1" ht="47.25">
      <c r="A83" s="61" t="s">
        <v>143</v>
      </c>
      <c r="B83" s="62" t="s">
        <v>97</v>
      </c>
      <c r="C83" s="62" t="s">
        <v>63</v>
      </c>
      <c r="D83" s="62" t="s">
        <v>77</v>
      </c>
      <c r="E83" s="62" t="s">
        <v>144</v>
      </c>
      <c r="F83" s="62"/>
      <c r="G83" s="63">
        <f t="shared" si="9"/>
        <v>12414190</v>
      </c>
      <c r="H83" s="63">
        <f t="shared" si="9"/>
        <v>0</v>
      </c>
      <c r="I83" s="63">
        <f t="shared" si="9"/>
        <v>13214190</v>
      </c>
      <c r="J83" s="63">
        <f t="shared" si="9"/>
        <v>0</v>
      </c>
    </row>
    <row r="84" spans="1:10" s="22" customFormat="1" ht="63">
      <c r="A84" s="61" t="s">
        <v>147</v>
      </c>
      <c r="B84" s="62" t="s">
        <v>97</v>
      </c>
      <c r="C84" s="62" t="s">
        <v>63</v>
      </c>
      <c r="D84" s="62" t="s">
        <v>77</v>
      </c>
      <c r="E84" s="62" t="s">
        <v>145</v>
      </c>
      <c r="F84" s="62"/>
      <c r="G84" s="63">
        <f>G85+G88</f>
        <v>12414190</v>
      </c>
      <c r="H84" s="63">
        <f>H85+H88</f>
        <v>0</v>
      </c>
      <c r="I84" s="63">
        <f>I85+I88</f>
        <v>13214190</v>
      </c>
      <c r="J84" s="63">
        <f>J85+J88</f>
        <v>0</v>
      </c>
    </row>
    <row r="85" spans="1:10" s="22" customFormat="1" ht="63">
      <c r="A85" s="61" t="s">
        <v>171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/>
      <c r="G85" s="63">
        <f>G86+G87</f>
        <v>12364190</v>
      </c>
      <c r="H85" s="63">
        <f>H86+H87</f>
        <v>0</v>
      </c>
      <c r="I85" s="63">
        <f>I86+I87</f>
        <v>13164190</v>
      </c>
      <c r="J85" s="63">
        <f>J86+J87</f>
        <v>0</v>
      </c>
    </row>
    <row r="86" spans="1:10" s="22" customFormat="1" ht="78.75">
      <c r="A86" s="69" t="s">
        <v>139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119</v>
      </c>
      <c r="G86" s="63">
        <f>12642120-1010620</f>
        <v>11631500</v>
      </c>
      <c r="H86" s="63">
        <v>0</v>
      </c>
      <c r="I86" s="63">
        <f>12642120-1010620</f>
        <v>11631500</v>
      </c>
      <c r="J86" s="63">
        <v>0</v>
      </c>
    </row>
    <row r="87" spans="1:10" s="22" customFormat="1" ht="31.5">
      <c r="A87" s="61" t="s">
        <v>141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120</v>
      </c>
      <c r="G87" s="63">
        <f>1732690-500000-500000</f>
        <v>732690</v>
      </c>
      <c r="H87" s="63">
        <v>0</v>
      </c>
      <c r="I87" s="63">
        <f>1732690-200000</f>
        <v>1532690</v>
      </c>
      <c r="J87" s="63">
        <v>0</v>
      </c>
    </row>
    <row r="88" spans="1:10" s="21" customFormat="1" ht="31.5">
      <c r="A88" s="61" t="s">
        <v>161</v>
      </c>
      <c r="B88" s="62" t="s">
        <v>97</v>
      </c>
      <c r="C88" s="62" t="s">
        <v>63</v>
      </c>
      <c r="D88" s="62" t="s">
        <v>77</v>
      </c>
      <c r="E88" s="62" t="s">
        <v>172</v>
      </c>
      <c r="F88" s="62"/>
      <c r="G88" s="63">
        <f>G89</f>
        <v>50000</v>
      </c>
      <c r="H88" s="63">
        <f>H89</f>
        <v>0</v>
      </c>
      <c r="I88" s="63">
        <f>I89</f>
        <v>50000</v>
      </c>
      <c r="J88" s="63">
        <f>J89</f>
        <v>0</v>
      </c>
    </row>
    <row r="89" spans="1:10" s="22" customFormat="1" ht="31.5">
      <c r="A89" s="61" t="s">
        <v>141</v>
      </c>
      <c r="B89" s="62" t="s">
        <v>97</v>
      </c>
      <c r="C89" s="62" t="s">
        <v>63</v>
      </c>
      <c r="D89" s="62" t="s">
        <v>77</v>
      </c>
      <c r="E89" s="62" t="s">
        <v>172</v>
      </c>
      <c r="F89" s="62" t="s">
        <v>120</v>
      </c>
      <c r="G89" s="63">
        <f>400000+1040000+300000+200000+30000-1920000</f>
        <v>50000</v>
      </c>
      <c r="H89" s="63">
        <v>0</v>
      </c>
      <c r="I89" s="63">
        <f>400000+1040000+300000+200000+30000-1920000</f>
        <v>50000</v>
      </c>
      <c r="J89" s="63">
        <v>0</v>
      </c>
    </row>
    <row r="90" spans="1:10" s="22" customFormat="1" ht="47.2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346000</v>
      </c>
      <c r="H90" s="60">
        <f>H91</f>
        <v>0</v>
      </c>
      <c r="I90" s="60">
        <f>I91</f>
        <v>446000</v>
      </c>
      <c r="J90" s="60">
        <f>J91</f>
        <v>0</v>
      </c>
    </row>
    <row r="91" spans="1:10" s="22" customFormat="1" ht="47.2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346000</v>
      </c>
      <c r="H91" s="63">
        <f>H92+H94</f>
        <v>0</v>
      </c>
      <c r="I91" s="63">
        <f>I92+I94</f>
        <v>446000</v>
      </c>
      <c r="J91" s="63">
        <f>J92+J94</f>
        <v>0</v>
      </c>
    </row>
    <row r="92" spans="1:10" s="22" customFormat="1" ht="47.2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231000</v>
      </c>
      <c r="H92" s="63">
        <f>H93</f>
        <v>0</v>
      </c>
      <c r="I92" s="63">
        <f>I93</f>
        <v>231000</v>
      </c>
      <c r="J92" s="63">
        <f>J93</f>
        <v>0</v>
      </c>
    </row>
    <row r="93" spans="1:10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231000</v>
      </c>
      <c r="H93" s="63">
        <v>0</v>
      </c>
      <c r="I93" s="63">
        <v>231000</v>
      </c>
      <c r="J93" s="63">
        <v>0</v>
      </c>
    </row>
    <row r="94" spans="1:10" s="22" customFormat="1" ht="31.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115000</v>
      </c>
      <c r="H94" s="63">
        <f>H95</f>
        <v>0</v>
      </c>
      <c r="I94" s="63">
        <f>I95</f>
        <v>215000</v>
      </c>
      <c r="J94" s="63">
        <f>J95</f>
        <v>0</v>
      </c>
    </row>
    <row r="95" spans="1:10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630000-415000-100000</f>
        <v>115000</v>
      </c>
      <c r="H95" s="63">
        <v>0</v>
      </c>
      <c r="I95" s="63">
        <f>630000-415000</f>
        <v>215000</v>
      </c>
      <c r="J95" s="63">
        <v>0</v>
      </c>
    </row>
    <row r="96" spans="1:10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G97+G105+G110</f>
        <v>10319900</v>
      </c>
      <c r="H96" s="60">
        <f>H97+H105+H110</f>
        <v>14700</v>
      </c>
      <c r="I96" s="60">
        <f>I97+I105+I110</f>
        <v>10614800</v>
      </c>
      <c r="J96" s="60">
        <f>J97+J105+J110</f>
        <v>14700</v>
      </c>
    </row>
    <row r="97" spans="1:10" s="22" customFormat="1" ht="15.75">
      <c r="A97" s="71" t="s">
        <v>117</v>
      </c>
      <c r="B97" s="58" t="s">
        <v>97</v>
      </c>
      <c r="C97" s="58" t="s">
        <v>65</v>
      </c>
      <c r="D97" s="58" t="s">
        <v>77</v>
      </c>
      <c r="E97" s="73"/>
      <c r="F97" s="58"/>
      <c r="G97" s="60">
        <f>G98</f>
        <v>9710200</v>
      </c>
      <c r="H97" s="60">
        <f>H98</f>
        <v>0</v>
      </c>
      <c r="I97" s="60">
        <f>I98</f>
        <v>10005100</v>
      </c>
      <c r="J97" s="60">
        <f>J98</f>
        <v>0</v>
      </c>
    </row>
    <row r="98" spans="1:10" s="22" customFormat="1" ht="31.5">
      <c r="A98" s="61" t="s">
        <v>181</v>
      </c>
      <c r="B98" s="62" t="s">
        <v>97</v>
      </c>
      <c r="C98" s="62" t="s">
        <v>65</v>
      </c>
      <c r="D98" s="62" t="s">
        <v>77</v>
      </c>
      <c r="E98" s="62" t="s">
        <v>179</v>
      </c>
      <c r="F98" s="62"/>
      <c r="G98" s="63">
        <f>G99+G102</f>
        <v>9710200</v>
      </c>
      <c r="H98" s="63">
        <f>H99+H102</f>
        <v>0</v>
      </c>
      <c r="I98" s="63">
        <f>I99+I102</f>
        <v>10005100</v>
      </c>
      <c r="J98" s="63">
        <f>J99+J102</f>
        <v>0</v>
      </c>
    </row>
    <row r="99" spans="1:10" s="22" customFormat="1" ht="31.5">
      <c r="A99" s="61" t="s">
        <v>182</v>
      </c>
      <c r="B99" s="62" t="s">
        <v>97</v>
      </c>
      <c r="C99" s="62" t="s">
        <v>65</v>
      </c>
      <c r="D99" s="62" t="s">
        <v>77</v>
      </c>
      <c r="E99" s="62" t="s">
        <v>180</v>
      </c>
      <c r="F99" s="62"/>
      <c r="G99" s="63">
        <f aca="true" t="shared" si="10" ref="G99:J100">G100</f>
        <v>9434580</v>
      </c>
      <c r="H99" s="63">
        <f t="shared" si="10"/>
        <v>0</v>
      </c>
      <c r="I99" s="63">
        <f t="shared" si="10"/>
        <v>9729480</v>
      </c>
      <c r="J99" s="63">
        <f t="shared" si="10"/>
        <v>0</v>
      </c>
    </row>
    <row r="100" spans="1:10" s="22" customFormat="1" ht="47.25">
      <c r="A100" s="61" t="s">
        <v>176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/>
      <c r="G100" s="63">
        <f t="shared" si="10"/>
        <v>9434580</v>
      </c>
      <c r="H100" s="63">
        <f t="shared" si="10"/>
        <v>0</v>
      </c>
      <c r="I100" s="63">
        <f t="shared" si="10"/>
        <v>9729480</v>
      </c>
      <c r="J100" s="63">
        <f t="shared" si="10"/>
        <v>0</v>
      </c>
    </row>
    <row r="101" spans="1:10" s="22" customFormat="1" ht="31.5">
      <c r="A101" s="61" t="s">
        <v>177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 t="s">
        <v>122</v>
      </c>
      <c r="G101" s="63">
        <f>8913700+520880</f>
        <v>9434580</v>
      </c>
      <c r="H101" s="63">
        <v>0</v>
      </c>
      <c r="I101" s="63">
        <f>8913700+815780</f>
        <v>9729480</v>
      </c>
      <c r="J101" s="63">
        <v>0</v>
      </c>
    </row>
    <row r="102" spans="1:10" s="22" customFormat="1" ht="47.25">
      <c r="A102" s="61" t="s">
        <v>187</v>
      </c>
      <c r="B102" s="62" t="s">
        <v>97</v>
      </c>
      <c r="C102" s="62" t="s">
        <v>65</v>
      </c>
      <c r="D102" s="62" t="s">
        <v>77</v>
      </c>
      <c r="E102" s="62" t="s">
        <v>185</v>
      </c>
      <c r="F102" s="62"/>
      <c r="G102" s="63">
        <f aca="true" t="shared" si="11" ref="G102:J103">G103</f>
        <v>275620</v>
      </c>
      <c r="H102" s="63">
        <f t="shared" si="11"/>
        <v>0</v>
      </c>
      <c r="I102" s="63">
        <f t="shared" si="11"/>
        <v>275620</v>
      </c>
      <c r="J102" s="63">
        <f t="shared" si="11"/>
        <v>0</v>
      </c>
    </row>
    <row r="103" spans="1:10" s="22" customFormat="1" ht="15.75">
      <c r="A103" s="61" t="s">
        <v>183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/>
      <c r="G103" s="63">
        <f t="shared" si="11"/>
        <v>275620</v>
      </c>
      <c r="H103" s="63">
        <f t="shared" si="11"/>
        <v>0</v>
      </c>
      <c r="I103" s="63">
        <f t="shared" si="11"/>
        <v>275620</v>
      </c>
      <c r="J103" s="63">
        <f t="shared" si="11"/>
        <v>0</v>
      </c>
    </row>
    <row r="104" spans="1:10" s="22" customFormat="1" ht="31.5">
      <c r="A104" s="61" t="s">
        <v>177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 t="s">
        <v>122</v>
      </c>
      <c r="G104" s="63">
        <v>275620</v>
      </c>
      <c r="H104" s="63">
        <v>0</v>
      </c>
      <c r="I104" s="63">
        <v>275620</v>
      </c>
      <c r="J104" s="63">
        <v>0</v>
      </c>
    </row>
    <row r="105" spans="1:10" s="22" customFormat="1" ht="15.75">
      <c r="A105" s="72" t="s">
        <v>127</v>
      </c>
      <c r="B105" s="58" t="s">
        <v>97</v>
      </c>
      <c r="C105" s="58" t="s">
        <v>65</v>
      </c>
      <c r="D105" s="58" t="s">
        <v>79</v>
      </c>
      <c r="E105" s="58"/>
      <c r="F105" s="58"/>
      <c r="G105" s="60">
        <f aca="true" t="shared" si="12" ref="G105:J108">G106</f>
        <v>11400</v>
      </c>
      <c r="H105" s="60">
        <f t="shared" si="12"/>
        <v>11400</v>
      </c>
      <c r="I105" s="60">
        <f t="shared" si="12"/>
        <v>11400</v>
      </c>
      <c r="J105" s="60">
        <f t="shared" si="12"/>
        <v>11400</v>
      </c>
    </row>
    <row r="106" spans="1:10" s="22" customFormat="1" ht="31.5">
      <c r="A106" s="61" t="s">
        <v>165</v>
      </c>
      <c r="B106" s="62" t="s">
        <v>97</v>
      </c>
      <c r="C106" s="62" t="s">
        <v>65</v>
      </c>
      <c r="D106" s="62" t="s">
        <v>79</v>
      </c>
      <c r="E106" s="62" t="s">
        <v>163</v>
      </c>
      <c r="F106" s="62"/>
      <c r="G106" s="63">
        <f t="shared" si="12"/>
        <v>11400</v>
      </c>
      <c r="H106" s="63">
        <f t="shared" si="12"/>
        <v>11400</v>
      </c>
      <c r="I106" s="63">
        <f t="shared" si="12"/>
        <v>11400</v>
      </c>
      <c r="J106" s="63">
        <f t="shared" si="12"/>
        <v>11400</v>
      </c>
    </row>
    <row r="107" spans="1:10" s="22" customFormat="1" ht="31.5">
      <c r="A107" s="61" t="s">
        <v>166</v>
      </c>
      <c r="B107" s="62" t="s">
        <v>97</v>
      </c>
      <c r="C107" s="62" t="s">
        <v>65</v>
      </c>
      <c r="D107" s="62" t="s">
        <v>79</v>
      </c>
      <c r="E107" s="62" t="s">
        <v>164</v>
      </c>
      <c r="F107" s="62"/>
      <c r="G107" s="63">
        <f>G108</f>
        <v>11400</v>
      </c>
      <c r="H107" s="63">
        <f>H108</f>
        <v>11400</v>
      </c>
      <c r="I107" s="63">
        <f>I108</f>
        <v>11400</v>
      </c>
      <c r="J107" s="63">
        <f>J108</f>
        <v>11400</v>
      </c>
    </row>
    <row r="108" spans="1:10" s="22" customFormat="1" ht="78.75">
      <c r="A108" s="61" t="s">
        <v>189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/>
      <c r="G108" s="63">
        <f t="shared" si="12"/>
        <v>11400</v>
      </c>
      <c r="H108" s="63">
        <f t="shared" si="12"/>
        <v>11400</v>
      </c>
      <c r="I108" s="63">
        <f t="shared" si="12"/>
        <v>11400</v>
      </c>
      <c r="J108" s="63">
        <f t="shared" si="12"/>
        <v>11400</v>
      </c>
    </row>
    <row r="109" spans="1:10" s="22" customFormat="1" ht="31.5">
      <c r="A109" s="61" t="s">
        <v>141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 t="s">
        <v>120</v>
      </c>
      <c r="G109" s="63">
        <v>11400</v>
      </c>
      <c r="H109" s="63">
        <v>11400</v>
      </c>
      <c r="I109" s="63">
        <v>11400</v>
      </c>
      <c r="J109" s="63">
        <v>11400</v>
      </c>
    </row>
    <row r="110" spans="1:10" s="22" customFormat="1" ht="31.5">
      <c r="A110" s="71" t="s">
        <v>104</v>
      </c>
      <c r="B110" s="58" t="s">
        <v>97</v>
      </c>
      <c r="C110" s="58" t="s">
        <v>65</v>
      </c>
      <c r="D110" s="58" t="s">
        <v>88</v>
      </c>
      <c r="E110" s="58"/>
      <c r="F110" s="58"/>
      <c r="G110" s="60">
        <f>G111+G119</f>
        <v>598300</v>
      </c>
      <c r="H110" s="60">
        <f>H111+H119</f>
        <v>3300</v>
      </c>
      <c r="I110" s="60">
        <f>I111+I119</f>
        <v>598300</v>
      </c>
      <c r="J110" s="60">
        <f>J111+J119</f>
        <v>3300</v>
      </c>
    </row>
    <row r="111" spans="1:10" s="22" customFormat="1" ht="31.5">
      <c r="A111" s="61" t="s">
        <v>193</v>
      </c>
      <c r="B111" s="62" t="s">
        <v>97</v>
      </c>
      <c r="C111" s="62" t="s">
        <v>65</v>
      </c>
      <c r="D111" s="62" t="s">
        <v>88</v>
      </c>
      <c r="E111" s="62" t="s">
        <v>191</v>
      </c>
      <c r="F111" s="62"/>
      <c r="G111" s="63">
        <f>G112</f>
        <v>48300</v>
      </c>
      <c r="H111" s="63">
        <f>H112</f>
        <v>3300</v>
      </c>
      <c r="I111" s="63">
        <f>I112</f>
        <v>48300</v>
      </c>
      <c r="J111" s="63">
        <f>J112</f>
        <v>3300</v>
      </c>
    </row>
    <row r="112" spans="1:10" s="22" customFormat="1" ht="31.5">
      <c r="A112" s="61" t="s">
        <v>194</v>
      </c>
      <c r="B112" s="62" t="s">
        <v>97</v>
      </c>
      <c r="C112" s="62" t="s">
        <v>65</v>
      </c>
      <c r="D112" s="62" t="s">
        <v>88</v>
      </c>
      <c r="E112" s="62" t="s">
        <v>192</v>
      </c>
      <c r="F112" s="62"/>
      <c r="G112" s="63">
        <f>G113+G115+G117</f>
        <v>48300</v>
      </c>
      <c r="H112" s="63">
        <f>H113+H115+H117</f>
        <v>3300</v>
      </c>
      <c r="I112" s="63">
        <f>I113+I115+I117</f>
        <v>48300</v>
      </c>
      <c r="J112" s="63">
        <f>J113+J115+J117</f>
        <v>3300</v>
      </c>
    </row>
    <row r="113" spans="1:10" s="22" customFormat="1" ht="47.25">
      <c r="A113" s="61" t="s">
        <v>157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/>
      <c r="G113" s="63">
        <f>G114</f>
        <v>5000</v>
      </c>
      <c r="H113" s="63">
        <f>H114</f>
        <v>0</v>
      </c>
      <c r="I113" s="63">
        <f>I114</f>
        <v>5000</v>
      </c>
      <c r="J113" s="63">
        <f>J114</f>
        <v>0</v>
      </c>
    </row>
    <row r="114" spans="1:10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 t="s">
        <v>120</v>
      </c>
      <c r="G114" s="63">
        <v>5000</v>
      </c>
      <c r="H114" s="63">
        <v>0</v>
      </c>
      <c r="I114" s="63">
        <v>5000</v>
      </c>
      <c r="J114" s="63">
        <v>0</v>
      </c>
    </row>
    <row r="115" spans="1:10" s="22" customFormat="1" ht="31.5">
      <c r="A115" s="61" t="s">
        <v>161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/>
      <c r="G115" s="63">
        <f>G116</f>
        <v>40000</v>
      </c>
      <c r="H115" s="63">
        <f>H116</f>
        <v>0</v>
      </c>
      <c r="I115" s="63">
        <f>I116</f>
        <v>40000</v>
      </c>
      <c r="J115" s="63">
        <f>J116</f>
        <v>0</v>
      </c>
    </row>
    <row r="116" spans="1:10" s="22" customFormat="1" ht="31.5">
      <c r="A116" s="61" t="s">
        <v>141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 t="s">
        <v>120</v>
      </c>
      <c r="G116" s="63">
        <v>40000</v>
      </c>
      <c r="H116" s="63">
        <v>0</v>
      </c>
      <c r="I116" s="63">
        <v>40000</v>
      </c>
      <c r="J116" s="63">
        <v>0</v>
      </c>
    </row>
    <row r="117" spans="1:10" s="22" customFormat="1" ht="94.5">
      <c r="A117" s="61" t="s">
        <v>308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/>
      <c r="G117" s="63">
        <f>G118</f>
        <v>3300</v>
      </c>
      <c r="H117" s="63">
        <f>H118</f>
        <v>3300</v>
      </c>
      <c r="I117" s="63">
        <f>I118</f>
        <v>3300</v>
      </c>
      <c r="J117" s="63">
        <f>J118</f>
        <v>3300</v>
      </c>
    </row>
    <row r="118" spans="1:10" s="22" customFormat="1" ht="78.75">
      <c r="A118" s="69" t="s">
        <v>139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 t="s">
        <v>119</v>
      </c>
      <c r="G118" s="63">
        <v>3300</v>
      </c>
      <c r="H118" s="63">
        <v>3300</v>
      </c>
      <c r="I118" s="63">
        <v>3300</v>
      </c>
      <c r="J118" s="63">
        <v>3300</v>
      </c>
    </row>
    <row r="119" spans="1:10" s="22" customFormat="1" ht="31.5">
      <c r="A119" s="61" t="s">
        <v>132</v>
      </c>
      <c r="B119" s="62" t="s">
        <v>97</v>
      </c>
      <c r="C119" s="62" t="s">
        <v>65</v>
      </c>
      <c r="D119" s="62" t="s">
        <v>88</v>
      </c>
      <c r="E119" s="62" t="s">
        <v>131</v>
      </c>
      <c r="F119" s="62"/>
      <c r="G119" s="63">
        <f aca="true" t="shared" si="13" ref="G119:J121">G120</f>
        <v>550000</v>
      </c>
      <c r="H119" s="63">
        <f t="shared" si="13"/>
        <v>0</v>
      </c>
      <c r="I119" s="63">
        <f t="shared" si="13"/>
        <v>550000</v>
      </c>
      <c r="J119" s="63">
        <f t="shared" si="13"/>
        <v>0</v>
      </c>
    </row>
    <row r="120" spans="1:10" s="22" customFormat="1" ht="31.5">
      <c r="A120" s="61" t="s">
        <v>199</v>
      </c>
      <c r="B120" s="62" t="s">
        <v>97</v>
      </c>
      <c r="C120" s="62" t="s">
        <v>65</v>
      </c>
      <c r="D120" s="62" t="s">
        <v>88</v>
      </c>
      <c r="E120" s="62" t="s">
        <v>198</v>
      </c>
      <c r="F120" s="62"/>
      <c r="G120" s="63">
        <f t="shared" si="13"/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31.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/>
      <c r="G121" s="63">
        <f t="shared" si="13"/>
        <v>550000</v>
      </c>
      <c r="H121" s="63">
        <f t="shared" si="13"/>
        <v>0</v>
      </c>
      <c r="I121" s="63">
        <f t="shared" si="13"/>
        <v>550000</v>
      </c>
      <c r="J121" s="63">
        <f t="shared" si="13"/>
        <v>0</v>
      </c>
    </row>
    <row r="122" spans="1:10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 t="s">
        <v>120</v>
      </c>
      <c r="G122" s="63">
        <f>200000+150000+400000+0+4000000-1920000-2280000</f>
        <v>550000</v>
      </c>
      <c r="H122" s="63">
        <v>0</v>
      </c>
      <c r="I122" s="63">
        <f>200000+150000+400000+0+4000000-1920000-2280000</f>
        <v>550000</v>
      </c>
      <c r="J122" s="63">
        <v>0</v>
      </c>
    </row>
    <row r="123" spans="1:10" s="22" customFormat="1" ht="15.75">
      <c r="A123" s="70" t="s">
        <v>86</v>
      </c>
      <c r="B123" s="58" t="s">
        <v>97</v>
      </c>
      <c r="C123" s="59" t="s">
        <v>71</v>
      </c>
      <c r="D123" s="59"/>
      <c r="E123" s="58"/>
      <c r="F123" s="58"/>
      <c r="G123" s="60">
        <f>G124+G132+G144+G151</f>
        <v>52302600</v>
      </c>
      <c r="H123" s="60">
        <f>H124+H132+H144+H151</f>
        <v>7190900</v>
      </c>
      <c r="I123" s="60">
        <f>I124+I132+I144+I151</f>
        <v>54437600</v>
      </c>
      <c r="J123" s="60">
        <f>J124+J132+J144+J151</f>
        <v>7225900</v>
      </c>
    </row>
    <row r="124" spans="1:10" s="22" customFormat="1" ht="15.75">
      <c r="A124" s="70" t="s">
        <v>93</v>
      </c>
      <c r="B124" s="58" t="s">
        <v>97</v>
      </c>
      <c r="C124" s="59" t="s">
        <v>71</v>
      </c>
      <c r="D124" s="59" t="s">
        <v>62</v>
      </c>
      <c r="E124" s="58"/>
      <c r="F124" s="58"/>
      <c r="G124" s="60">
        <f>G125</f>
        <v>15370000</v>
      </c>
      <c r="H124" s="60">
        <f>H125</f>
        <v>0</v>
      </c>
      <c r="I124" s="60">
        <f>I125</f>
        <v>17370000</v>
      </c>
      <c r="J124" s="60">
        <f>J125</f>
        <v>0</v>
      </c>
    </row>
    <row r="125" spans="1:10" s="22" customFormat="1" ht="47.25">
      <c r="A125" s="61" t="s">
        <v>203</v>
      </c>
      <c r="B125" s="62" t="s">
        <v>97</v>
      </c>
      <c r="C125" s="74" t="s">
        <v>71</v>
      </c>
      <c r="D125" s="74" t="s">
        <v>62</v>
      </c>
      <c r="E125" s="62" t="s">
        <v>201</v>
      </c>
      <c r="F125" s="62"/>
      <c r="G125" s="63">
        <f>G126+G129</f>
        <v>15370000</v>
      </c>
      <c r="H125" s="63">
        <f>H126+H129</f>
        <v>0</v>
      </c>
      <c r="I125" s="63">
        <f>I126+I129</f>
        <v>17370000</v>
      </c>
      <c r="J125" s="63">
        <f>J126+J129</f>
        <v>0</v>
      </c>
    </row>
    <row r="126" spans="1:10" s="22" customFormat="1" ht="31.5">
      <c r="A126" s="61" t="s">
        <v>204</v>
      </c>
      <c r="B126" s="62" t="s">
        <v>97</v>
      </c>
      <c r="C126" s="74" t="s">
        <v>71</v>
      </c>
      <c r="D126" s="74" t="s">
        <v>62</v>
      </c>
      <c r="E126" s="62" t="s">
        <v>202</v>
      </c>
      <c r="F126" s="62"/>
      <c r="G126" s="63">
        <f aca="true" t="shared" si="14" ref="G126:J127">G127</f>
        <v>13500000</v>
      </c>
      <c r="H126" s="63">
        <f t="shared" si="14"/>
        <v>0</v>
      </c>
      <c r="I126" s="63">
        <f t="shared" si="14"/>
        <v>15500000</v>
      </c>
      <c r="J126" s="63">
        <f t="shared" si="14"/>
        <v>0</v>
      </c>
    </row>
    <row r="127" spans="1:10" s="22" customFormat="1" ht="47.25">
      <c r="A127" s="61" t="s">
        <v>176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/>
      <c r="G127" s="63">
        <f t="shared" si="14"/>
        <v>13500000</v>
      </c>
      <c r="H127" s="63">
        <f t="shared" si="14"/>
        <v>0</v>
      </c>
      <c r="I127" s="63">
        <f t="shared" si="14"/>
        <v>15500000</v>
      </c>
      <c r="J127" s="63">
        <f t="shared" si="14"/>
        <v>0</v>
      </c>
    </row>
    <row r="128" spans="1:10" s="22" customFormat="1" ht="15.75">
      <c r="A128" s="61" t="s">
        <v>149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 t="s">
        <v>121</v>
      </c>
      <c r="G128" s="63">
        <f>15500000-2000000</f>
        <v>13500000</v>
      </c>
      <c r="H128" s="63">
        <v>0</v>
      </c>
      <c r="I128" s="63">
        <v>15500000</v>
      </c>
      <c r="J128" s="63">
        <v>0</v>
      </c>
    </row>
    <row r="129" spans="1:10" s="22" customFormat="1" ht="47.25">
      <c r="A129" s="61" t="s">
        <v>207</v>
      </c>
      <c r="B129" s="62" t="s">
        <v>97</v>
      </c>
      <c r="C129" s="74" t="s">
        <v>71</v>
      </c>
      <c r="D129" s="74" t="s">
        <v>62</v>
      </c>
      <c r="E129" s="62" t="s">
        <v>209</v>
      </c>
      <c r="F129" s="62"/>
      <c r="G129" s="63">
        <f aca="true" t="shared" si="15" ref="G129:J130">G130</f>
        <v>1870000</v>
      </c>
      <c r="H129" s="63">
        <f t="shared" si="15"/>
        <v>0</v>
      </c>
      <c r="I129" s="63">
        <f t="shared" si="15"/>
        <v>1870000</v>
      </c>
      <c r="J129" s="63">
        <f t="shared" si="15"/>
        <v>0</v>
      </c>
    </row>
    <row r="130" spans="1:10" s="22" customFormat="1" ht="63">
      <c r="A130" s="61" t="s">
        <v>208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/>
      <c r="G130" s="63">
        <f t="shared" si="15"/>
        <v>1870000</v>
      </c>
      <c r="H130" s="63">
        <f t="shared" si="15"/>
        <v>0</v>
      </c>
      <c r="I130" s="63">
        <f t="shared" si="15"/>
        <v>1870000</v>
      </c>
      <c r="J130" s="63">
        <f t="shared" si="15"/>
        <v>0</v>
      </c>
    </row>
    <row r="131" spans="1:10" s="22" customFormat="1" ht="31.5">
      <c r="A131" s="61" t="s">
        <v>177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 t="s">
        <v>122</v>
      </c>
      <c r="G131" s="63">
        <f>400000+6700000+1000000+770000-1000000-6000000</f>
        <v>1870000</v>
      </c>
      <c r="H131" s="63">
        <v>0</v>
      </c>
      <c r="I131" s="63">
        <f>400000+6700000+1000000+770000-1000000-6000000</f>
        <v>1870000</v>
      </c>
      <c r="J131" s="63">
        <v>0</v>
      </c>
    </row>
    <row r="132" spans="1:10" s="22" customFormat="1" ht="15.75">
      <c r="A132" s="70" t="s">
        <v>72</v>
      </c>
      <c r="B132" s="58" t="s">
        <v>97</v>
      </c>
      <c r="C132" s="59" t="s">
        <v>71</v>
      </c>
      <c r="D132" s="59" t="s">
        <v>64</v>
      </c>
      <c r="E132" s="75"/>
      <c r="F132" s="58"/>
      <c r="G132" s="60">
        <f>G133+G140</f>
        <v>5037000</v>
      </c>
      <c r="H132" s="60">
        <f>H133+H140</f>
        <v>0</v>
      </c>
      <c r="I132" s="60">
        <f>I133+I140</f>
        <v>5037000</v>
      </c>
      <c r="J132" s="60">
        <f>J133+J140</f>
        <v>0</v>
      </c>
    </row>
    <row r="133" spans="1:10" s="22" customFormat="1" ht="47.25">
      <c r="A133" s="61" t="s">
        <v>203</v>
      </c>
      <c r="B133" s="62" t="s">
        <v>97</v>
      </c>
      <c r="C133" s="74" t="s">
        <v>71</v>
      </c>
      <c r="D133" s="74" t="s">
        <v>64</v>
      </c>
      <c r="E133" s="62" t="s">
        <v>201</v>
      </c>
      <c r="F133" s="62"/>
      <c r="G133" s="63">
        <f>G134+G137</f>
        <v>4648100</v>
      </c>
      <c r="H133" s="63">
        <f>H134+H137</f>
        <v>0</v>
      </c>
      <c r="I133" s="63">
        <f>I134+I137</f>
        <v>4648100</v>
      </c>
      <c r="J133" s="63">
        <f>J134+J137</f>
        <v>0</v>
      </c>
    </row>
    <row r="134" spans="1:10" s="22" customFormat="1" ht="31.5">
      <c r="A134" s="61" t="s">
        <v>204</v>
      </c>
      <c r="B134" s="62" t="s">
        <v>97</v>
      </c>
      <c r="C134" s="74" t="s">
        <v>71</v>
      </c>
      <c r="D134" s="74" t="s">
        <v>64</v>
      </c>
      <c r="E134" s="62" t="s">
        <v>202</v>
      </c>
      <c r="F134" s="62"/>
      <c r="G134" s="63">
        <f aca="true" t="shared" si="16" ref="G134:J135">G135</f>
        <v>3298100</v>
      </c>
      <c r="H134" s="63">
        <f t="shared" si="16"/>
        <v>0</v>
      </c>
      <c r="I134" s="63">
        <f t="shared" si="16"/>
        <v>3298100</v>
      </c>
      <c r="J134" s="63">
        <f t="shared" si="16"/>
        <v>0</v>
      </c>
    </row>
    <row r="135" spans="1:10" s="22" customFormat="1" ht="47.25">
      <c r="A135" s="61" t="s">
        <v>176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/>
      <c r="G135" s="63">
        <f t="shared" si="16"/>
        <v>3298100</v>
      </c>
      <c r="H135" s="63">
        <f t="shared" si="16"/>
        <v>0</v>
      </c>
      <c r="I135" s="63">
        <f t="shared" si="16"/>
        <v>3298100</v>
      </c>
      <c r="J135" s="63">
        <f t="shared" si="16"/>
        <v>0</v>
      </c>
    </row>
    <row r="136" spans="1:10" s="22" customFormat="1" ht="31.5">
      <c r="A136" s="61" t="s">
        <v>177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 t="s">
        <v>122</v>
      </c>
      <c r="G136" s="63">
        <v>3298100</v>
      </c>
      <c r="H136" s="63">
        <v>0</v>
      </c>
      <c r="I136" s="63">
        <v>3298100</v>
      </c>
      <c r="J136" s="63">
        <v>0</v>
      </c>
    </row>
    <row r="137" spans="1:10" s="22" customFormat="1" ht="47.25">
      <c r="A137" s="61" t="s">
        <v>207</v>
      </c>
      <c r="B137" s="62" t="s">
        <v>97</v>
      </c>
      <c r="C137" s="74" t="s">
        <v>71</v>
      </c>
      <c r="D137" s="74" t="s">
        <v>64</v>
      </c>
      <c r="E137" s="62" t="s">
        <v>209</v>
      </c>
      <c r="F137" s="62"/>
      <c r="G137" s="63">
        <f aca="true" t="shared" si="17" ref="G137:J138">G138</f>
        <v>1350000</v>
      </c>
      <c r="H137" s="63">
        <f t="shared" si="17"/>
        <v>0</v>
      </c>
      <c r="I137" s="63">
        <f t="shared" si="17"/>
        <v>1350000</v>
      </c>
      <c r="J137" s="63">
        <f t="shared" si="17"/>
        <v>0</v>
      </c>
    </row>
    <row r="138" spans="1:10" s="22" customFormat="1" ht="63">
      <c r="A138" s="61" t="s">
        <v>208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/>
      <c r="G138" s="63">
        <f t="shared" si="17"/>
        <v>1350000</v>
      </c>
      <c r="H138" s="63">
        <f t="shared" si="17"/>
        <v>0</v>
      </c>
      <c r="I138" s="63">
        <f t="shared" si="17"/>
        <v>1350000</v>
      </c>
      <c r="J138" s="63">
        <f t="shared" si="17"/>
        <v>0</v>
      </c>
    </row>
    <row r="139" spans="1:10" s="22" customFormat="1" ht="31.5">
      <c r="A139" s="61" t="s">
        <v>177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 t="s">
        <v>122</v>
      </c>
      <c r="G139" s="63">
        <f>4500000+850000-4000000</f>
        <v>1350000</v>
      </c>
      <c r="H139" s="63">
        <v>0</v>
      </c>
      <c r="I139" s="63">
        <f>4500000+850000-4000000</f>
        <v>1350000</v>
      </c>
      <c r="J139" s="63">
        <v>0</v>
      </c>
    </row>
    <row r="140" spans="1:10" s="22" customFormat="1" ht="31.5">
      <c r="A140" s="61" t="s">
        <v>213</v>
      </c>
      <c r="B140" s="62" t="s">
        <v>97</v>
      </c>
      <c r="C140" s="74" t="s">
        <v>71</v>
      </c>
      <c r="D140" s="74" t="s">
        <v>64</v>
      </c>
      <c r="E140" s="62" t="s">
        <v>210</v>
      </c>
      <c r="F140" s="62"/>
      <c r="G140" s="63">
        <f aca="true" t="shared" si="18" ref="G140:J142">G141</f>
        <v>388900</v>
      </c>
      <c r="H140" s="63">
        <f t="shared" si="18"/>
        <v>0</v>
      </c>
      <c r="I140" s="63">
        <f t="shared" si="18"/>
        <v>388900</v>
      </c>
      <c r="J140" s="63">
        <f t="shared" si="18"/>
        <v>0</v>
      </c>
    </row>
    <row r="141" spans="1:10" s="22" customFormat="1" ht="47.25">
      <c r="A141" s="61" t="s">
        <v>0</v>
      </c>
      <c r="B141" s="62" t="s">
        <v>97</v>
      </c>
      <c r="C141" s="74" t="s">
        <v>71</v>
      </c>
      <c r="D141" s="74" t="s">
        <v>64</v>
      </c>
      <c r="E141" s="62" t="s">
        <v>211</v>
      </c>
      <c r="F141" s="62"/>
      <c r="G141" s="63">
        <f t="shared" si="18"/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/>
      <c r="G142" s="63">
        <f t="shared" si="18"/>
        <v>388900</v>
      </c>
      <c r="H142" s="63">
        <f t="shared" si="18"/>
        <v>0</v>
      </c>
      <c r="I142" s="63">
        <f t="shared" si="18"/>
        <v>388900</v>
      </c>
      <c r="J142" s="63">
        <f t="shared" si="18"/>
        <v>0</v>
      </c>
    </row>
    <row r="143" spans="1:10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 t="s">
        <v>122</v>
      </c>
      <c r="G143" s="63">
        <v>388900</v>
      </c>
      <c r="H143" s="63">
        <v>0</v>
      </c>
      <c r="I143" s="63">
        <v>388900</v>
      </c>
      <c r="J143" s="63">
        <v>0</v>
      </c>
    </row>
    <row r="144" spans="1:10" s="22" customFormat="1" ht="15.75">
      <c r="A144" s="70" t="s">
        <v>94</v>
      </c>
      <c r="B144" s="58" t="s">
        <v>97</v>
      </c>
      <c r="C144" s="59" t="s">
        <v>71</v>
      </c>
      <c r="D144" s="59" t="s">
        <v>63</v>
      </c>
      <c r="E144" s="58"/>
      <c r="F144" s="58"/>
      <c r="G144" s="60">
        <f aca="true" t="shared" si="19" ref="G144:J145">G145</f>
        <v>4332700</v>
      </c>
      <c r="H144" s="60">
        <f t="shared" si="19"/>
        <v>0</v>
      </c>
      <c r="I144" s="60">
        <f t="shared" si="19"/>
        <v>4332700</v>
      </c>
      <c r="J144" s="60">
        <f t="shared" si="19"/>
        <v>0</v>
      </c>
    </row>
    <row r="145" spans="1:10" s="22" customFormat="1" ht="47.25">
      <c r="A145" s="61" t="s">
        <v>203</v>
      </c>
      <c r="B145" s="62" t="s">
        <v>97</v>
      </c>
      <c r="C145" s="74" t="s">
        <v>71</v>
      </c>
      <c r="D145" s="74" t="s">
        <v>63</v>
      </c>
      <c r="E145" s="62" t="s">
        <v>201</v>
      </c>
      <c r="F145" s="62"/>
      <c r="G145" s="63">
        <f t="shared" si="19"/>
        <v>4332700</v>
      </c>
      <c r="H145" s="63">
        <f t="shared" si="19"/>
        <v>0</v>
      </c>
      <c r="I145" s="63">
        <f t="shared" si="19"/>
        <v>4332700</v>
      </c>
      <c r="J145" s="63">
        <f t="shared" si="19"/>
        <v>0</v>
      </c>
    </row>
    <row r="146" spans="1:10" s="22" customFormat="1" ht="31.5">
      <c r="A146" s="61" t="s">
        <v>2</v>
      </c>
      <c r="B146" s="62" t="s">
        <v>97</v>
      </c>
      <c r="C146" s="74" t="s">
        <v>71</v>
      </c>
      <c r="D146" s="74" t="s">
        <v>63</v>
      </c>
      <c r="E146" s="62" t="s">
        <v>206</v>
      </c>
      <c r="F146" s="62"/>
      <c r="G146" s="63">
        <f>G147+G149</f>
        <v>4332700</v>
      </c>
      <c r="H146" s="63">
        <f>H147+H149</f>
        <v>0</v>
      </c>
      <c r="I146" s="63">
        <f>I147+I149</f>
        <v>4332700</v>
      </c>
      <c r="J146" s="63">
        <f>J147+J149</f>
        <v>0</v>
      </c>
    </row>
    <row r="147" spans="1:10" s="22" customFormat="1" ht="47.25">
      <c r="A147" s="61" t="s">
        <v>157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/>
      <c r="G147" s="63">
        <f>G148</f>
        <v>40000</v>
      </c>
      <c r="H147" s="63">
        <f>H148</f>
        <v>0</v>
      </c>
      <c r="I147" s="63">
        <f>I148</f>
        <v>40000</v>
      </c>
      <c r="J147" s="63">
        <f>J148</f>
        <v>0</v>
      </c>
    </row>
    <row r="148" spans="1:10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 t="s">
        <v>122</v>
      </c>
      <c r="G148" s="63">
        <v>40000</v>
      </c>
      <c r="H148" s="63">
        <v>0</v>
      </c>
      <c r="I148" s="63">
        <v>40000</v>
      </c>
      <c r="J148" s="63">
        <v>0</v>
      </c>
    </row>
    <row r="149" spans="1:10" s="22" customFormat="1" ht="47.25">
      <c r="A149" s="61" t="s">
        <v>176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/>
      <c r="G149" s="63">
        <f>G150</f>
        <v>4292700</v>
      </c>
      <c r="H149" s="63">
        <f>H150</f>
        <v>0</v>
      </c>
      <c r="I149" s="63">
        <f>I150</f>
        <v>4292700</v>
      </c>
      <c r="J149" s="63">
        <f>J150</f>
        <v>0</v>
      </c>
    </row>
    <row r="150" spans="1:10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 t="s">
        <v>122</v>
      </c>
      <c r="G150" s="63">
        <f>1549500+2038200+100000+450000+155000</f>
        <v>4292700</v>
      </c>
      <c r="H150" s="63">
        <v>0</v>
      </c>
      <c r="I150" s="63">
        <f>1549500+2038200+100000+450000+155000</f>
        <v>4292700</v>
      </c>
      <c r="J150" s="63">
        <v>0</v>
      </c>
    </row>
    <row r="151" spans="1:10" s="22" customFormat="1" ht="31.5">
      <c r="A151" s="70" t="s">
        <v>73</v>
      </c>
      <c r="B151" s="58" t="s">
        <v>97</v>
      </c>
      <c r="C151" s="59" t="s">
        <v>71</v>
      </c>
      <c r="D151" s="59" t="s">
        <v>71</v>
      </c>
      <c r="E151" s="58"/>
      <c r="F151" s="58"/>
      <c r="G151" s="60">
        <f>G152+G156+G162+G166+G170</f>
        <v>27562900</v>
      </c>
      <c r="H151" s="60">
        <f>H152+H156+H162+H166+H170</f>
        <v>7190900</v>
      </c>
      <c r="I151" s="60">
        <f>I152+I156+I162+I166+I170</f>
        <v>27697900</v>
      </c>
      <c r="J151" s="60">
        <f>J152+J156+J162+J166+J170</f>
        <v>7225900</v>
      </c>
    </row>
    <row r="152" spans="1:10" s="22" customFormat="1" ht="31.5">
      <c r="A152" s="61" t="s">
        <v>153</v>
      </c>
      <c r="B152" s="62" t="s">
        <v>97</v>
      </c>
      <c r="C152" s="74" t="s">
        <v>71</v>
      </c>
      <c r="D152" s="74" t="s">
        <v>71</v>
      </c>
      <c r="E152" s="62" t="s">
        <v>151</v>
      </c>
      <c r="F152" s="62"/>
      <c r="G152" s="63">
        <f aca="true" t="shared" si="20" ref="G152:J154">G153</f>
        <v>200000</v>
      </c>
      <c r="H152" s="63">
        <f t="shared" si="20"/>
        <v>0</v>
      </c>
      <c r="I152" s="63">
        <f t="shared" si="20"/>
        <v>200000</v>
      </c>
      <c r="J152" s="63">
        <f t="shared" si="20"/>
        <v>0</v>
      </c>
    </row>
    <row r="153" spans="1:10" s="22" customFormat="1" ht="47.25">
      <c r="A153" s="61" t="s">
        <v>154</v>
      </c>
      <c r="B153" s="62" t="s">
        <v>97</v>
      </c>
      <c r="C153" s="74" t="s">
        <v>71</v>
      </c>
      <c r="D153" s="74" t="s">
        <v>71</v>
      </c>
      <c r="E153" s="62" t="s">
        <v>152</v>
      </c>
      <c r="F153" s="62"/>
      <c r="G153" s="63">
        <f t="shared" si="20"/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4.25">
      <c r="A154" s="61" t="s">
        <v>322</v>
      </c>
      <c r="B154" s="62" t="s">
        <v>97</v>
      </c>
      <c r="C154" s="74" t="s">
        <v>71</v>
      </c>
      <c r="D154" s="74" t="s">
        <v>71</v>
      </c>
      <c r="E154" s="62" t="s">
        <v>150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31.5">
      <c r="A155" s="61" t="s">
        <v>177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 t="s">
        <v>122</v>
      </c>
      <c r="G155" s="63">
        <f>305000-105000</f>
        <v>200000</v>
      </c>
      <c r="H155" s="63">
        <v>0</v>
      </c>
      <c r="I155" s="63">
        <f>305000-105000</f>
        <v>200000</v>
      </c>
      <c r="J155" s="63">
        <v>0</v>
      </c>
    </row>
    <row r="156" spans="1:10" s="22" customFormat="1" ht="47.25">
      <c r="A156" s="61" t="s">
        <v>203</v>
      </c>
      <c r="B156" s="62" t="s">
        <v>97</v>
      </c>
      <c r="C156" s="74" t="s">
        <v>71</v>
      </c>
      <c r="D156" s="74" t="s">
        <v>71</v>
      </c>
      <c r="E156" s="62" t="s">
        <v>201</v>
      </c>
      <c r="F156" s="62"/>
      <c r="G156" s="63">
        <f>G157</f>
        <v>24097400</v>
      </c>
      <c r="H156" s="63">
        <f>H157</f>
        <v>7190900</v>
      </c>
      <c r="I156" s="63">
        <f>I157</f>
        <v>24132400</v>
      </c>
      <c r="J156" s="63">
        <f>J157</f>
        <v>7225900</v>
      </c>
    </row>
    <row r="157" spans="1:10" s="22" customFormat="1" ht="47.25">
      <c r="A157" s="61" t="s">
        <v>296</v>
      </c>
      <c r="B157" s="62" t="s">
        <v>97</v>
      </c>
      <c r="C157" s="74" t="s">
        <v>71</v>
      </c>
      <c r="D157" s="74" t="s">
        <v>71</v>
      </c>
      <c r="E157" s="62" t="s">
        <v>5</v>
      </c>
      <c r="F157" s="62"/>
      <c r="G157" s="63">
        <f>G158+G160</f>
        <v>24097400</v>
      </c>
      <c r="H157" s="63">
        <f>H158+H160</f>
        <v>7190900</v>
      </c>
      <c r="I157" s="63">
        <f>I158+I160</f>
        <v>24132400</v>
      </c>
      <c r="J157" s="63">
        <f>J158+J160</f>
        <v>7225900</v>
      </c>
    </row>
    <row r="158" spans="1:10" s="22" customFormat="1" ht="63">
      <c r="A158" s="61" t="s">
        <v>171</v>
      </c>
      <c r="B158" s="62" t="s">
        <v>97</v>
      </c>
      <c r="C158" s="74" t="s">
        <v>71</v>
      </c>
      <c r="D158" s="74" t="s">
        <v>71</v>
      </c>
      <c r="E158" s="62" t="s">
        <v>6</v>
      </c>
      <c r="F158" s="62"/>
      <c r="G158" s="63">
        <f>G159</f>
        <v>16906500</v>
      </c>
      <c r="H158" s="63">
        <f>H159</f>
        <v>0</v>
      </c>
      <c r="I158" s="63">
        <f>I159</f>
        <v>16906500</v>
      </c>
      <c r="J158" s="63">
        <f>J159</f>
        <v>0</v>
      </c>
    </row>
    <row r="159" spans="1:10" s="22" customFormat="1" ht="31.5">
      <c r="A159" s="61" t="s">
        <v>177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 t="s">
        <v>122</v>
      </c>
      <c r="G159" s="63">
        <v>16906500</v>
      </c>
      <c r="H159" s="63">
        <v>0</v>
      </c>
      <c r="I159" s="63">
        <v>16906500</v>
      </c>
      <c r="J159" s="63">
        <v>0</v>
      </c>
    </row>
    <row r="160" spans="1:10" s="22" customFormat="1" ht="39.75" customHeight="1">
      <c r="A160" s="61" t="s">
        <v>340</v>
      </c>
      <c r="B160" s="62" t="s">
        <v>97</v>
      </c>
      <c r="C160" s="74" t="s">
        <v>71</v>
      </c>
      <c r="D160" s="74" t="s">
        <v>71</v>
      </c>
      <c r="E160" s="62" t="s">
        <v>7</v>
      </c>
      <c r="F160" s="62"/>
      <c r="G160" s="63">
        <f>G161</f>
        <v>7190900</v>
      </c>
      <c r="H160" s="63">
        <f>H161</f>
        <v>7190900</v>
      </c>
      <c r="I160" s="63">
        <f>I161</f>
        <v>7225900</v>
      </c>
      <c r="J160" s="63">
        <f>J161</f>
        <v>7225900</v>
      </c>
    </row>
    <row r="161" spans="1:10" s="22" customFormat="1" ht="47.25">
      <c r="A161" s="61" t="s">
        <v>8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 t="s">
        <v>118</v>
      </c>
      <c r="G161" s="63">
        <v>7190900</v>
      </c>
      <c r="H161" s="63">
        <v>7190900</v>
      </c>
      <c r="I161" s="63">
        <v>7225900</v>
      </c>
      <c r="J161" s="63">
        <v>7225900</v>
      </c>
    </row>
    <row r="162" spans="1:10" s="22" customFormat="1" ht="31.5">
      <c r="A162" s="61" t="s">
        <v>181</v>
      </c>
      <c r="B162" s="62" t="s">
        <v>97</v>
      </c>
      <c r="C162" s="74" t="s">
        <v>71</v>
      </c>
      <c r="D162" s="74" t="s">
        <v>71</v>
      </c>
      <c r="E162" s="62" t="s">
        <v>179</v>
      </c>
      <c r="F162" s="62"/>
      <c r="G162" s="63">
        <f aca="true" t="shared" si="21" ref="G162:J164">G163</f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47.25">
      <c r="A163" s="61" t="s">
        <v>187</v>
      </c>
      <c r="B163" s="62" t="s">
        <v>97</v>
      </c>
      <c r="C163" s="74" t="s">
        <v>71</v>
      </c>
      <c r="D163" s="74" t="s">
        <v>71</v>
      </c>
      <c r="E163" s="62" t="s">
        <v>185</v>
      </c>
      <c r="F163" s="62"/>
      <c r="G163" s="63">
        <f t="shared" si="21"/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31.5">
      <c r="A164" s="61" t="s">
        <v>161</v>
      </c>
      <c r="B164" s="62" t="s">
        <v>97</v>
      </c>
      <c r="C164" s="74" t="s">
        <v>71</v>
      </c>
      <c r="D164" s="74" t="s">
        <v>71</v>
      </c>
      <c r="E164" s="62" t="s">
        <v>326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7.5" customHeight="1">
      <c r="A165" s="61" t="s">
        <v>177</v>
      </c>
      <c r="B165" s="62" t="s">
        <v>97</v>
      </c>
      <c r="C165" s="74" t="s">
        <v>71</v>
      </c>
      <c r="D165" s="74" t="s">
        <v>71</v>
      </c>
      <c r="E165" s="62" t="s">
        <v>315</v>
      </c>
      <c r="F165" s="62" t="s">
        <v>122</v>
      </c>
      <c r="G165" s="63">
        <v>200000</v>
      </c>
      <c r="H165" s="63">
        <v>0</v>
      </c>
      <c r="I165" s="63">
        <v>200000</v>
      </c>
      <c r="J165" s="63">
        <v>0</v>
      </c>
    </row>
    <row r="166" spans="1:10" s="22" customFormat="1" ht="31.5">
      <c r="A166" s="61" t="s">
        <v>213</v>
      </c>
      <c r="B166" s="62" t="s">
        <v>97</v>
      </c>
      <c r="C166" s="74" t="s">
        <v>71</v>
      </c>
      <c r="D166" s="74" t="s">
        <v>71</v>
      </c>
      <c r="E166" s="62" t="s">
        <v>210</v>
      </c>
      <c r="F166" s="62"/>
      <c r="G166" s="63">
        <f aca="true" t="shared" si="22" ref="G166:J168">G167</f>
        <v>865500</v>
      </c>
      <c r="H166" s="63">
        <f t="shared" si="22"/>
        <v>0</v>
      </c>
      <c r="I166" s="63">
        <f t="shared" si="22"/>
        <v>865500</v>
      </c>
      <c r="J166" s="63">
        <f t="shared" si="22"/>
        <v>0</v>
      </c>
    </row>
    <row r="167" spans="1:10" s="22" customFormat="1" ht="47.25">
      <c r="A167" s="61" t="s">
        <v>12</v>
      </c>
      <c r="B167" s="62" t="s">
        <v>97</v>
      </c>
      <c r="C167" s="74" t="s">
        <v>71</v>
      </c>
      <c r="D167" s="74" t="s">
        <v>71</v>
      </c>
      <c r="E167" s="62" t="s">
        <v>11</v>
      </c>
      <c r="F167" s="62"/>
      <c r="G167" s="63">
        <f t="shared" si="22"/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31.5">
      <c r="A168" s="61" t="s">
        <v>10</v>
      </c>
      <c r="B168" s="62" t="s">
        <v>97</v>
      </c>
      <c r="C168" s="74" t="s">
        <v>71</v>
      </c>
      <c r="D168" s="74" t="s">
        <v>71</v>
      </c>
      <c r="E168" s="62" t="s">
        <v>9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177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 t="s">
        <v>122</v>
      </c>
      <c r="G169" s="63">
        <v>865500</v>
      </c>
      <c r="H169" s="63">
        <v>0</v>
      </c>
      <c r="I169" s="63">
        <v>865500</v>
      </c>
      <c r="J169" s="63">
        <v>0</v>
      </c>
    </row>
    <row r="170" spans="1:10" s="22" customFormat="1" ht="31.5">
      <c r="A170" s="61" t="s">
        <v>132</v>
      </c>
      <c r="B170" s="62" t="s">
        <v>97</v>
      </c>
      <c r="C170" s="74" t="s">
        <v>71</v>
      </c>
      <c r="D170" s="74" t="s">
        <v>71</v>
      </c>
      <c r="E170" s="62" t="s">
        <v>131</v>
      </c>
      <c r="F170" s="62"/>
      <c r="G170" s="63">
        <f aca="true" t="shared" si="23" ref="G170:J172">G171</f>
        <v>2200000</v>
      </c>
      <c r="H170" s="63">
        <f t="shared" si="23"/>
        <v>0</v>
      </c>
      <c r="I170" s="63">
        <f t="shared" si="23"/>
        <v>2300000</v>
      </c>
      <c r="J170" s="63">
        <f t="shared" si="23"/>
        <v>0</v>
      </c>
    </row>
    <row r="171" spans="1:10" s="22" customFormat="1" ht="31.5">
      <c r="A171" s="61" t="s">
        <v>295</v>
      </c>
      <c r="B171" s="62" t="s">
        <v>97</v>
      </c>
      <c r="C171" s="74" t="s">
        <v>71</v>
      </c>
      <c r="D171" s="74" t="s">
        <v>71</v>
      </c>
      <c r="E171" s="62" t="s">
        <v>133</v>
      </c>
      <c r="F171" s="62"/>
      <c r="G171" s="63">
        <f t="shared" si="23"/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47.25">
      <c r="A172" s="61" t="s">
        <v>176</v>
      </c>
      <c r="B172" s="62" t="s">
        <v>97</v>
      </c>
      <c r="C172" s="74" t="s">
        <v>71</v>
      </c>
      <c r="D172" s="74" t="s">
        <v>71</v>
      </c>
      <c r="E172" s="62" t="s">
        <v>13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31.5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 t="s">
        <v>122</v>
      </c>
      <c r="G173" s="63">
        <f>2788700-588700</f>
        <v>2200000</v>
      </c>
      <c r="H173" s="63">
        <v>0</v>
      </c>
      <c r="I173" s="63">
        <f>2788700-488700</f>
        <v>2300000</v>
      </c>
      <c r="J173" s="63">
        <v>0</v>
      </c>
    </row>
    <row r="174" spans="1:10" s="22" customFormat="1" ht="15.75">
      <c r="A174" s="70" t="s">
        <v>14</v>
      </c>
      <c r="B174" s="58" t="s">
        <v>97</v>
      </c>
      <c r="C174" s="59" t="s">
        <v>91</v>
      </c>
      <c r="D174" s="59"/>
      <c r="E174" s="58"/>
      <c r="F174" s="58"/>
      <c r="G174" s="60">
        <f aca="true" t="shared" si="24" ref="G174:J177">G175</f>
        <v>60000</v>
      </c>
      <c r="H174" s="60">
        <f t="shared" si="24"/>
        <v>0</v>
      </c>
      <c r="I174" s="60">
        <f t="shared" si="24"/>
        <v>60000</v>
      </c>
      <c r="J174" s="60">
        <f t="shared" si="24"/>
        <v>0</v>
      </c>
    </row>
    <row r="175" spans="1:10" s="22" customFormat="1" ht="31.5">
      <c r="A175" s="57" t="s">
        <v>15</v>
      </c>
      <c r="B175" s="58" t="s">
        <v>97</v>
      </c>
      <c r="C175" s="59" t="s">
        <v>91</v>
      </c>
      <c r="D175" s="59" t="s">
        <v>71</v>
      </c>
      <c r="E175" s="58"/>
      <c r="F175" s="58"/>
      <c r="G175" s="60">
        <f t="shared" si="24"/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61" t="s">
        <v>20</v>
      </c>
      <c r="B176" s="62" t="s">
        <v>97</v>
      </c>
      <c r="C176" s="74" t="s">
        <v>91</v>
      </c>
      <c r="D176" s="74" t="s">
        <v>71</v>
      </c>
      <c r="E176" s="62" t="s">
        <v>18</v>
      </c>
      <c r="F176" s="62"/>
      <c r="G176" s="63">
        <f t="shared" si="24"/>
        <v>60000</v>
      </c>
      <c r="H176" s="63">
        <f t="shared" si="24"/>
        <v>0</v>
      </c>
      <c r="I176" s="63">
        <f t="shared" si="24"/>
        <v>60000</v>
      </c>
      <c r="J176" s="63">
        <f t="shared" si="24"/>
        <v>0</v>
      </c>
    </row>
    <row r="177" spans="1:10" s="22" customFormat="1" ht="31.5">
      <c r="A177" s="61" t="s">
        <v>21</v>
      </c>
      <c r="B177" s="62" t="s">
        <v>97</v>
      </c>
      <c r="C177" s="74" t="s">
        <v>91</v>
      </c>
      <c r="D177" s="74" t="s">
        <v>71</v>
      </c>
      <c r="E177" s="62" t="s">
        <v>17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19</v>
      </c>
      <c r="B178" s="62" t="s">
        <v>97</v>
      </c>
      <c r="C178" s="74" t="s">
        <v>91</v>
      </c>
      <c r="D178" s="74" t="s">
        <v>71</v>
      </c>
      <c r="E178" s="62" t="s">
        <v>16</v>
      </c>
      <c r="F178" s="62"/>
      <c r="G178" s="63">
        <f>G179+G180</f>
        <v>60000</v>
      </c>
      <c r="H178" s="63">
        <f>H179+H180</f>
        <v>0</v>
      </c>
      <c r="I178" s="63">
        <f>I179+I180</f>
        <v>60000</v>
      </c>
      <c r="J178" s="63">
        <f>J179+J180</f>
        <v>0</v>
      </c>
    </row>
    <row r="179" spans="1:10" s="22" customFormat="1" ht="31.5">
      <c r="A179" s="61" t="s">
        <v>141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 t="s">
        <v>120</v>
      </c>
      <c r="G179" s="63">
        <f>20000+10000</f>
        <v>30000</v>
      </c>
      <c r="H179" s="63">
        <v>0</v>
      </c>
      <c r="I179" s="63">
        <f>20000+10000</f>
        <v>30000</v>
      </c>
      <c r="J179" s="63">
        <v>0</v>
      </c>
    </row>
    <row r="180" spans="1:10" s="22" customFormat="1" ht="31.5">
      <c r="A180" s="61" t="s">
        <v>177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122</v>
      </c>
      <c r="G180" s="63">
        <f>126600-96600</f>
        <v>30000</v>
      </c>
      <c r="H180" s="63">
        <v>0</v>
      </c>
      <c r="I180" s="63">
        <f>126600-96600</f>
        <v>30000</v>
      </c>
      <c r="J180" s="63">
        <v>0</v>
      </c>
    </row>
    <row r="181" spans="1:10" s="21" customFormat="1" ht="15.75">
      <c r="A181" s="57" t="s">
        <v>111</v>
      </c>
      <c r="B181" s="58" t="s">
        <v>97</v>
      </c>
      <c r="C181" s="73" t="s">
        <v>68</v>
      </c>
      <c r="D181" s="58"/>
      <c r="E181" s="58"/>
      <c r="F181" s="58"/>
      <c r="G181" s="60">
        <f aca="true" t="shared" si="25" ref="G181:J185">G182</f>
        <v>200000</v>
      </c>
      <c r="H181" s="60">
        <f t="shared" si="25"/>
        <v>0</v>
      </c>
      <c r="I181" s="60">
        <f t="shared" si="25"/>
        <v>200000</v>
      </c>
      <c r="J181" s="60">
        <f t="shared" si="25"/>
        <v>0</v>
      </c>
    </row>
    <row r="182" spans="1:10" s="22" customFormat="1" ht="31.5">
      <c r="A182" s="57" t="s">
        <v>31</v>
      </c>
      <c r="B182" s="58" t="s">
        <v>97</v>
      </c>
      <c r="C182" s="58" t="s">
        <v>68</v>
      </c>
      <c r="D182" s="58" t="s">
        <v>65</v>
      </c>
      <c r="E182" s="58"/>
      <c r="F182" s="58"/>
      <c r="G182" s="60">
        <f t="shared" si="25"/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1" customFormat="1" ht="31.5">
      <c r="A183" s="76" t="s">
        <v>35</v>
      </c>
      <c r="B183" s="62" t="s">
        <v>97</v>
      </c>
      <c r="C183" s="62" t="s">
        <v>68</v>
      </c>
      <c r="D183" s="62" t="s">
        <v>65</v>
      </c>
      <c r="E183" s="62" t="s">
        <v>33</v>
      </c>
      <c r="F183" s="62"/>
      <c r="G183" s="63">
        <f t="shared" si="25"/>
        <v>200000</v>
      </c>
      <c r="H183" s="63">
        <f t="shared" si="25"/>
        <v>0</v>
      </c>
      <c r="I183" s="63">
        <f t="shared" si="25"/>
        <v>200000</v>
      </c>
      <c r="J183" s="63">
        <f t="shared" si="25"/>
        <v>0</v>
      </c>
    </row>
    <row r="184" spans="1:10" s="21" customFormat="1" ht="31.5">
      <c r="A184" s="76" t="s">
        <v>36</v>
      </c>
      <c r="B184" s="62" t="s">
        <v>97</v>
      </c>
      <c r="C184" s="62" t="s">
        <v>68</v>
      </c>
      <c r="D184" s="62" t="s">
        <v>65</v>
      </c>
      <c r="E184" s="62" t="s">
        <v>34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37</v>
      </c>
      <c r="B185" s="62" t="s">
        <v>97</v>
      </c>
      <c r="C185" s="62" t="s">
        <v>68</v>
      </c>
      <c r="D185" s="62" t="s">
        <v>65</v>
      </c>
      <c r="E185" s="62" t="s">
        <v>32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61" t="s">
        <v>177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77">
        <v>600</v>
      </c>
      <c r="G186" s="63">
        <v>200000</v>
      </c>
      <c r="H186" s="63">
        <v>0</v>
      </c>
      <c r="I186" s="63">
        <v>200000</v>
      </c>
      <c r="J186" s="63">
        <v>0</v>
      </c>
    </row>
    <row r="187" spans="1:10" s="21" customFormat="1" ht="15.75">
      <c r="A187" s="70" t="s">
        <v>129</v>
      </c>
      <c r="B187" s="58" t="s">
        <v>97</v>
      </c>
      <c r="C187" s="58" t="s">
        <v>77</v>
      </c>
      <c r="D187" s="78"/>
      <c r="E187" s="73"/>
      <c r="F187" s="73"/>
      <c r="G187" s="60">
        <f aca="true" t="shared" si="26" ref="G187:J191">G188</f>
        <v>90000</v>
      </c>
      <c r="H187" s="60">
        <f t="shared" si="26"/>
        <v>0</v>
      </c>
      <c r="I187" s="60">
        <f t="shared" si="26"/>
        <v>90000</v>
      </c>
      <c r="J187" s="60">
        <f t="shared" si="26"/>
        <v>0</v>
      </c>
    </row>
    <row r="188" spans="1:10" s="21" customFormat="1" ht="15.75">
      <c r="A188" s="70" t="s">
        <v>130</v>
      </c>
      <c r="B188" s="58" t="s">
        <v>97</v>
      </c>
      <c r="C188" s="58" t="s">
        <v>77</v>
      </c>
      <c r="D188" s="58" t="s">
        <v>77</v>
      </c>
      <c r="E188" s="73"/>
      <c r="F188" s="73"/>
      <c r="G188" s="60">
        <f t="shared" si="26"/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31.5">
      <c r="A189" s="79" t="s">
        <v>153</v>
      </c>
      <c r="B189" s="62" t="s">
        <v>97</v>
      </c>
      <c r="C189" s="62" t="s">
        <v>77</v>
      </c>
      <c r="D189" s="62" t="s">
        <v>77</v>
      </c>
      <c r="E189" s="77" t="s">
        <v>151</v>
      </c>
      <c r="F189" s="77"/>
      <c r="G189" s="63">
        <f t="shared" si="26"/>
        <v>90000</v>
      </c>
      <c r="H189" s="63">
        <f t="shared" si="26"/>
        <v>0</v>
      </c>
      <c r="I189" s="63">
        <f t="shared" si="26"/>
        <v>90000</v>
      </c>
      <c r="J189" s="63">
        <f t="shared" si="26"/>
        <v>0</v>
      </c>
    </row>
    <row r="190" spans="1:10" s="21" customFormat="1" ht="47.25">
      <c r="A190" s="80" t="s">
        <v>154</v>
      </c>
      <c r="B190" s="62" t="s">
        <v>97</v>
      </c>
      <c r="C190" s="62" t="s">
        <v>77</v>
      </c>
      <c r="D190" s="62" t="s">
        <v>77</v>
      </c>
      <c r="E190" s="77" t="s">
        <v>152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31.5">
      <c r="A191" s="76" t="s">
        <v>155</v>
      </c>
      <c r="B191" s="62" t="s">
        <v>97</v>
      </c>
      <c r="C191" s="62" t="s">
        <v>77</v>
      </c>
      <c r="D191" s="62" t="s">
        <v>77</v>
      </c>
      <c r="E191" s="77" t="s">
        <v>150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141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>
        <v>200</v>
      </c>
      <c r="G192" s="63">
        <f>26000+64000</f>
        <v>90000</v>
      </c>
      <c r="H192" s="63">
        <v>0</v>
      </c>
      <c r="I192" s="63">
        <f>26000+64000</f>
        <v>90000</v>
      </c>
      <c r="J192" s="63">
        <v>0</v>
      </c>
    </row>
    <row r="193" spans="1:10" s="21" customFormat="1" ht="15.75">
      <c r="A193" s="57" t="s">
        <v>78</v>
      </c>
      <c r="B193" s="58" t="s">
        <v>97</v>
      </c>
      <c r="C193" s="73" t="s">
        <v>79</v>
      </c>
      <c r="D193" s="58"/>
      <c r="E193" s="73"/>
      <c r="F193" s="73"/>
      <c r="G193" s="60">
        <f>G194+G199+G204+G210</f>
        <v>1538200</v>
      </c>
      <c r="H193" s="60">
        <f>H194+H199+H204+H210</f>
        <v>1390400</v>
      </c>
      <c r="I193" s="60">
        <f>I194+I199+I204+I210</f>
        <v>1528200</v>
      </c>
      <c r="J193" s="60">
        <f>J194+J199+J204+J210</f>
        <v>1390400</v>
      </c>
    </row>
    <row r="194" spans="1:10" s="21" customFormat="1" ht="15.75">
      <c r="A194" s="57" t="s">
        <v>102</v>
      </c>
      <c r="B194" s="58" t="s">
        <v>97</v>
      </c>
      <c r="C194" s="73" t="s">
        <v>79</v>
      </c>
      <c r="D194" s="73" t="s">
        <v>62</v>
      </c>
      <c r="E194" s="73"/>
      <c r="F194" s="73"/>
      <c r="G194" s="60">
        <f aca="true" t="shared" si="27" ref="G194:J195">G195</f>
        <v>147800</v>
      </c>
      <c r="H194" s="60">
        <f t="shared" si="27"/>
        <v>0</v>
      </c>
      <c r="I194" s="60">
        <f t="shared" si="27"/>
        <v>137800</v>
      </c>
      <c r="J194" s="60">
        <f t="shared" si="27"/>
        <v>0</v>
      </c>
    </row>
    <row r="195" spans="1:10" s="22" customFormat="1" ht="31.5">
      <c r="A195" s="76" t="s">
        <v>153</v>
      </c>
      <c r="B195" s="62" t="s">
        <v>97</v>
      </c>
      <c r="C195" s="77" t="s">
        <v>79</v>
      </c>
      <c r="D195" s="77" t="s">
        <v>62</v>
      </c>
      <c r="E195" s="77" t="s">
        <v>151</v>
      </c>
      <c r="F195" s="77"/>
      <c r="G195" s="63">
        <f t="shared" si="27"/>
        <v>147800</v>
      </c>
      <c r="H195" s="63">
        <f t="shared" si="27"/>
        <v>0</v>
      </c>
      <c r="I195" s="63">
        <f t="shared" si="27"/>
        <v>137800</v>
      </c>
      <c r="J195" s="63">
        <f t="shared" si="27"/>
        <v>0</v>
      </c>
    </row>
    <row r="196" spans="1:10" s="22" customFormat="1" ht="47.25">
      <c r="A196" s="80" t="s">
        <v>154</v>
      </c>
      <c r="B196" s="62" t="s">
        <v>97</v>
      </c>
      <c r="C196" s="77" t="s">
        <v>79</v>
      </c>
      <c r="D196" s="77" t="s">
        <v>62</v>
      </c>
      <c r="E196" s="77" t="s">
        <v>152</v>
      </c>
      <c r="F196" s="77"/>
      <c r="G196" s="63">
        <f aca="true" t="shared" si="28" ref="G196:J197">+G197</f>
        <v>147800</v>
      </c>
      <c r="H196" s="63">
        <f t="shared" si="28"/>
        <v>0</v>
      </c>
      <c r="I196" s="63">
        <f t="shared" si="28"/>
        <v>137800</v>
      </c>
      <c r="J196" s="63">
        <f t="shared" si="28"/>
        <v>0</v>
      </c>
    </row>
    <row r="197" spans="1:10" s="21" customFormat="1" ht="15.75">
      <c r="A197" s="76" t="s">
        <v>110</v>
      </c>
      <c r="B197" s="62" t="s">
        <v>97</v>
      </c>
      <c r="C197" s="77" t="s">
        <v>79</v>
      </c>
      <c r="D197" s="77" t="s">
        <v>62</v>
      </c>
      <c r="E197" s="77" t="s">
        <v>38</v>
      </c>
      <c r="F197" s="77"/>
      <c r="G197" s="63">
        <f t="shared" si="28"/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31.5">
      <c r="A198" s="76" t="s">
        <v>124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>
        <v>300</v>
      </c>
      <c r="G198" s="63">
        <f>170600-22800</f>
        <v>147800</v>
      </c>
      <c r="H198" s="63">
        <v>0</v>
      </c>
      <c r="I198" s="63">
        <f>170600-22800-10000</f>
        <v>137800</v>
      </c>
      <c r="J198" s="63">
        <v>0</v>
      </c>
    </row>
    <row r="199" spans="1:10" s="21" customFormat="1" ht="15.75">
      <c r="A199" s="71" t="s">
        <v>80</v>
      </c>
      <c r="B199" s="58" t="s">
        <v>97</v>
      </c>
      <c r="C199" s="73" t="s">
        <v>79</v>
      </c>
      <c r="D199" s="73" t="s">
        <v>63</v>
      </c>
      <c r="E199" s="73"/>
      <c r="F199" s="73"/>
      <c r="G199" s="60">
        <f aca="true" t="shared" si="29" ref="G199:J200">+G200</f>
        <v>298300</v>
      </c>
      <c r="H199" s="60">
        <f t="shared" si="29"/>
        <v>298300</v>
      </c>
      <c r="I199" s="60">
        <f t="shared" si="29"/>
        <v>298300</v>
      </c>
      <c r="J199" s="60">
        <f t="shared" si="29"/>
        <v>298300</v>
      </c>
    </row>
    <row r="200" spans="1:10" s="21" customFormat="1" ht="31.5">
      <c r="A200" s="76" t="s">
        <v>153</v>
      </c>
      <c r="B200" s="62" t="s">
        <v>97</v>
      </c>
      <c r="C200" s="77" t="s">
        <v>79</v>
      </c>
      <c r="D200" s="77" t="s">
        <v>63</v>
      </c>
      <c r="E200" s="77" t="s">
        <v>151</v>
      </c>
      <c r="F200" s="77"/>
      <c r="G200" s="63">
        <f t="shared" si="29"/>
        <v>298300</v>
      </c>
      <c r="H200" s="63">
        <f t="shared" si="29"/>
        <v>298300</v>
      </c>
      <c r="I200" s="63">
        <f t="shared" si="29"/>
        <v>298300</v>
      </c>
      <c r="J200" s="63">
        <f t="shared" si="29"/>
        <v>298300</v>
      </c>
    </row>
    <row r="201" spans="1:10" s="21" customFormat="1" ht="47.25">
      <c r="A201" s="80" t="s">
        <v>154</v>
      </c>
      <c r="B201" s="62" t="s">
        <v>97</v>
      </c>
      <c r="C201" s="77" t="s">
        <v>79</v>
      </c>
      <c r="D201" s="77" t="s">
        <v>63</v>
      </c>
      <c r="E201" s="77" t="s">
        <v>152</v>
      </c>
      <c r="F201" s="58"/>
      <c r="G201" s="63">
        <f aca="true" t="shared" si="30" ref="G201:J202">G202</f>
        <v>298300</v>
      </c>
      <c r="H201" s="63">
        <f t="shared" si="30"/>
        <v>298300</v>
      </c>
      <c r="I201" s="63">
        <f t="shared" si="30"/>
        <v>298300</v>
      </c>
      <c r="J201" s="63">
        <f t="shared" si="30"/>
        <v>298300</v>
      </c>
    </row>
    <row r="202" spans="1:10" s="21" customFormat="1" ht="78.75">
      <c r="A202" s="61" t="s">
        <v>40</v>
      </c>
      <c r="B202" s="62" t="s">
        <v>97</v>
      </c>
      <c r="C202" s="77" t="s">
        <v>79</v>
      </c>
      <c r="D202" s="77" t="s">
        <v>63</v>
      </c>
      <c r="E202" s="62" t="s">
        <v>39</v>
      </c>
      <c r="F202" s="62"/>
      <c r="G202" s="63">
        <f t="shared" si="30"/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2" customFormat="1" ht="31.5">
      <c r="A203" s="76" t="s">
        <v>124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 t="s">
        <v>123</v>
      </c>
      <c r="G203" s="63">
        <v>298300</v>
      </c>
      <c r="H203" s="63">
        <v>298300</v>
      </c>
      <c r="I203" s="63">
        <v>298300</v>
      </c>
      <c r="J203" s="63">
        <v>298300</v>
      </c>
    </row>
    <row r="204" spans="1:10" s="22" customFormat="1" ht="15.75">
      <c r="A204" s="70" t="s">
        <v>96</v>
      </c>
      <c r="B204" s="58" t="s">
        <v>97</v>
      </c>
      <c r="C204" s="73" t="s">
        <v>79</v>
      </c>
      <c r="D204" s="73" t="s">
        <v>65</v>
      </c>
      <c r="E204" s="58"/>
      <c r="F204" s="58"/>
      <c r="G204" s="60">
        <f aca="true" t="shared" si="31" ref="G204:J206">G205</f>
        <v>881000</v>
      </c>
      <c r="H204" s="60">
        <f t="shared" si="31"/>
        <v>881000</v>
      </c>
      <c r="I204" s="60">
        <f t="shared" si="31"/>
        <v>881000</v>
      </c>
      <c r="J204" s="60">
        <f t="shared" si="31"/>
        <v>881000</v>
      </c>
    </row>
    <row r="205" spans="1:10" s="21" customFormat="1" ht="31.5">
      <c r="A205" s="61" t="s">
        <v>132</v>
      </c>
      <c r="B205" s="62" t="s">
        <v>97</v>
      </c>
      <c r="C205" s="77" t="s">
        <v>79</v>
      </c>
      <c r="D205" s="77" t="s">
        <v>65</v>
      </c>
      <c r="E205" s="62" t="s">
        <v>131</v>
      </c>
      <c r="F205" s="62"/>
      <c r="G205" s="63">
        <f t="shared" si="31"/>
        <v>881000</v>
      </c>
      <c r="H205" s="63">
        <f t="shared" si="31"/>
        <v>881000</v>
      </c>
      <c r="I205" s="63">
        <f t="shared" si="31"/>
        <v>881000</v>
      </c>
      <c r="J205" s="63">
        <f t="shared" si="31"/>
        <v>881000</v>
      </c>
    </row>
    <row r="206" spans="1:10" s="21" customFormat="1" ht="31.5">
      <c r="A206" s="61" t="s">
        <v>295</v>
      </c>
      <c r="B206" s="62" t="s">
        <v>97</v>
      </c>
      <c r="C206" s="77" t="s">
        <v>79</v>
      </c>
      <c r="D206" s="77" t="s">
        <v>65</v>
      </c>
      <c r="E206" s="77" t="s">
        <v>133</v>
      </c>
      <c r="F206" s="77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47.25">
      <c r="A207" s="61" t="s">
        <v>42</v>
      </c>
      <c r="B207" s="62" t="s">
        <v>97</v>
      </c>
      <c r="C207" s="77" t="s">
        <v>79</v>
      </c>
      <c r="D207" s="77" t="s">
        <v>65</v>
      </c>
      <c r="E207" s="77" t="s">
        <v>41</v>
      </c>
      <c r="F207" s="77"/>
      <c r="G207" s="63">
        <f>G208+G209</f>
        <v>881000</v>
      </c>
      <c r="H207" s="63">
        <f>H208+H209</f>
        <v>881000</v>
      </c>
      <c r="I207" s="63">
        <f>I208+I209</f>
        <v>881000</v>
      </c>
      <c r="J207" s="63">
        <f>J208+J209</f>
        <v>881000</v>
      </c>
    </row>
    <row r="208" spans="1:10" s="21" customFormat="1" ht="78.75">
      <c r="A208" s="79" t="s">
        <v>139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>
        <v>100</v>
      </c>
      <c r="G208" s="63">
        <v>779400</v>
      </c>
      <c r="H208" s="63">
        <v>779400</v>
      </c>
      <c r="I208" s="63">
        <v>779400</v>
      </c>
      <c r="J208" s="63">
        <v>779400</v>
      </c>
    </row>
    <row r="209" spans="1:10" s="22" customFormat="1" ht="31.5">
      <c r="A209" s="76" t="s">
        <v>141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200</v>
      </c>
      <c r="G209" s="63">
        <v>101600</v>
      </c>
      <c r="H209" s="63">
        <v>101600</v>
      </c>
      <c r="I209" s="63">
        <v>101600</v>
      </c>
      <c r="J209" s="63">
        <v>101600</v>
      </c>
    </row>
    <row r="210" spans="1:10" s="22" customFormat="1" ht="15.75">
      <c r="A210" s="70" t="s">
        <v>92</v>
      </c>
      <c r="B210" s="58" t="s">
        <v>97</v>
      </c>
      <c r="C210" s="73" t="s">
        <v>79</v>
      </c>
      <c r="D210" s="59" t="s">
        <v>91</v>
      </c>
      <c r="E210" s="73"/>
      <c r="F210" s="73"/>
      <c r="G210" s="60">
        <f aca="true" t="shared" si="32" ref="G210:J213">G211</f>
        <v>211100</v>
      </c>
      <c r="H210" s="60">
        <f t="shared" si="32"/>
        <v>211100</v>
      </c>
      <c r="I210" s="60">
        <f t="shared" si="32"/>
        <v>211100</v>
      </c>
      <c r="J210" s="60">
        <f t="shared" si="32"/>
        <v>211100</v>
      </c>
    </row>
    <row r="211" spans="1:10" s="21" customFormat="1" ht="47.25">
      <c r="A211" s="79" t="s">
        <v>203</v>
      </c>
      <c r="B211" s="62" t="s">
        <v>97</v>
      </c>
      <c r="C211" s="77" t="s">
        <v>79</v>
      </c>
      <c r="D211" s="74" t="s">
        <v>91</v>
      </c>
      <c r="E211" s="77" t="s">
        <v>201</v>
      </c>
      <c r="F211" s="77"/>
      <c r="G211" s="63">
        <f t="shared" si="32"/>
        <v>211100</v>
      </c>
      <c r="H211" s="63">
        <f t="shared" si="32"/>
        <v>211100</v>
      </c>
      <c r="I211" s="63">
        <f t="shared" si="32"/>
        <v>211100</v>
      </c>
      <c r="J211" s="63">
        <f t="shared" si="32"/>
        <v>211100</v>
      </c>
    </row>
    <row r="212" spans="1:10" s="21" customFormat="1" ht="47.25">
      <c r="A212" s="79" t="s">
        <v>296</v>
      </c>
      <c r="B212" s="62" t="s">
        <v>97</v>
      </c>
      <c r="C212" s="77" t="s">
        <v>79</v>
      </c>
      <c r="D212" s="74" t="s">
        <v>91</v>
      </c>
      <c r="E212" s="77" t="s">
        <v>5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31.5">
      <c r="A213" s="61" t="s">
        <v>340</v>
      </c>
      <c r="B213" s="62" t="s">
        <v>97</v>
      </c>
      <c r="C213" s="77" t="s">
        <v>79</v>
      </c>
      <c r="D213" s="74" t="s">
        <v>91</v>
      </c>
      <c r="E213" s="77" t="s">
        <v>7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76" t="s">
        <v>124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>
        <v>300</v>
      </c>
      <c r="G214" s="63">
        <v>211100</v>
      </c>
      <c r="H214" s="63">
        <v>211100</v>
      </c>
      <c r="I214" s="63">
        <v>211100</v>
      </c>
      <c r="J214" s="63">
        <v>211100</v>
      </c>
    </row>
    <row r="215" spans="1:10" s="21" customFormat="1" ht="47.25">
      <c r="A215" s="81" t="s">
        <v>114</v>
      </c>
      <c r="B215" s="82" t="s">
        <v>98</v>
      </c>
      <c r="C215" s="83"/>
      <c r="D215" s="83"/>
      <c r="E215" s="83"/>
      <c r="F215" s="83"/>
      <c r="G215" s="84">
        <f>G216+G244</f>
        <v>9348552</v>
      </c>
      <c r="H215" s="84">
        <f>H216+H244</f>
        <v>0</v>
      </c>
      <c r="I215" s="84">
        <f>I216+I244</f>
        <v>9333552</v>
      </c>
      <c r="J215" s="84">
        <f>J216+J244</f>
        <v>0</v>
      </c>
    </row>
    <row r="216" spans="1:10" s="21" customFormat="1" ht="15.75">
      <c r="A216" s="81" t="s">
        <v>61</v>
      </c>
      <c r="B216" s="82" t="s">
        <v>98</v>
      </c>
      <c r="C216" s="83" t="s">
        <v>62</v>
      </c>
      <c r="D216" s="83"/>
      <c r="E216" s="83"/>
      <c r="F216" s="83"/>
      <c r="G216" s="84">
        <f>G217+G226</f>
        <v>9342552</v>
      </c>
      <c r="H216" s="84">
        <f>H217+H226</f>
        <v>0</v>
      </c>
      <c r="I216" s="84">
        <f>I217+I226</f>
        <v>9327552</v>
      </c>
      <c r="J216" s="84">
        <f>J217+J226</f>
        <v>0</v>
      </c>
    </row>
    <row r="217" spans="1:10" s="22" customFormat="1" ht="63">
      <c r="A217" s="71" t="s">
        <v>85</v>
      </c>
      <c r="B217" s="35" t="s">
        <v>98</v>
      </c>
      <c r="C217" s="58" t="s">
        <v>62</v>
      </c>
      <c r="D217" s="58" t="s">
        <v>65</v>
      </c>
      <c r="E217" s="58"/>
      <c r="F217" s="85"/>
      <c r="G217" s="48">
        <f aca="true" t="shared" si="33" ref="G217:J218">G218</f>
        <v>7386052</v>
      </c>
      <c r="H217" s="48">
        <f t="shared" si="33"/>
        <v>0</v>
      </c>
      <c r="I217" s="48">
        <f t="shared" si="33"/>
        <v>7371052</v>
      </c>
      <c r="J217" s="48">
        <f t="shared" si="33"/>
        <v>0</v>
      </c>
    </row>
    <row r="218" spans="1:10" s="21" customFormat="1" ht="78.75">
      <c r="A218" s="76" t="s">
        <v>47</v>
      </c>
      <c r="B218" s="31" t="s">
        <v>98</v>
      </c>
      <c r="C218" s="62" t="s">
        <v>62</v>
      </c>
      <c r="D218" s="62" t="s">
        <v>65</v>
      </c>
      <c r="E218" s="62" t="s">
        <v>44</v>
      </c>
      <c r="F218" s="36"/>
      <c r="G218" s="46">
        <f t="shared" si="33"/>
        <v>7386052</v>
      </c>
      <c r="H218" s="46">
        <f t="shared" si="33"/>
        <v>0</v>
      </c>
      <c r="I218" s="46">
        <f t="shared" si="33"/>
        <v>7371052</v>
      </c>
      <c r="J218" s="46">
        <f t="shared" si="33"/>
        <v>0</v>
      </c>
    </row>
    <row r="219" spans="1:10" s="21" customFormat="1" ht="47.25">
      <c r="A219" s="13" t="s">
        <v>297</v>
      </c>
      <c r="B219" s="31" t="s">
        <v>98</v>
      </c>
      <c r="C219" s="62" t="s">
        <v>62</v>
      </c>
      <c r="D219" s="62" t="s">
        <v>65</v>
      </c>
      <c r="E219" s="62" t="s">
        <v>45</v>
      </c>
      <c r="F219" s="36"/>
      <c r="G219" s="46">
        <f>G220+G222+G224</f>
        <v>7386052</v>
      </c>
      <c r="H219" s="46">
        <f>H220+H222+H224</f>
        <v>0</v>
      </c>
      <c r="I219" s="46">
        <f>I220+I222+I224</f>
        <v>7371052</v>
      </c>
      <c r="J219" s="46">
        <f>J220+J222+J224</f>
        <v>0</v>
      </c>
    </row>
    <row r="220" spans="1:10" s="21" customFormat="1" ht="31.5">
      <c r="A220" s="61" t="s">
        <v>138</v>
      </c>
      <c r="B220" s="31" t="s">
        <v>98</v>
      </c>
      <c r="C220" s="62" t="s">
        <v>62</v>
      </c>
      <c r="D220" s="62" t="s">
        <v>65</v>
      </c>
      <c r="E220" s="36" t="s">
        <v>43</v>
      </c>
      <c r="F220" s="36"/>
      <c r="G220" s="46">
        <f>G221</f>
        <v>6039400</v>
      </c>
      <c r="H220" s="46">
        <f>H221</f>
        <v>0</v>
      </c>
      <c r="I220" s="46">
        <f>I221</f>
        <v>6039400</v>
      </c>
      <c r="J220" s="46">
        <f>J221</f>
        <v>0</v>
      </c>
    </row>
    <row r="221" spans="1:10" s="21" customFormat="1" ht="78.75">
      <c r="A221" s="61" t="s">
        <v>139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62" t="s">
        <v>119</v>
      </c>
      <c r="G221" s="86">
        <f>6232400-193000</f>
        <v>6039400</v>
      </c>
      <c r="H221" s="86">
        <v>0</v>
      </c>
      <c r="I221" s="86">
        <f>6232400-193000</f>
        <v>6039400</v>
      </c>
      <c r="J221" s="86">
        <v>0</v>
      </c>
    </row>
    <row r="222" spans="1:10" s="21" customFormat="1" ht="31.5">
      <c r="A222" s="61" t="s">
        <v>140</v>
      </c>
      <c r="B222" s="31" t="s">
        <v>98</v>
      </c>
      <c r="C222" s="62" t="s">
        <v>62</v>
      </c>
      <c r="D222" s="62" t="s">
        <v>65</v>
      </c>
      <c r="E222" s="36" t="s">
        <v>46</v>
      </c>
      <c r="F222" s="36"/>
      <c r="G222" s="86">
        <f>G223</f>
        <v>1153652</v>
      </c>
      <c r="H222" s="86"/>
      <c r="I222" s="86">
        <f>I223</f>
        <v>1138652</v>
      </c>
      <c r="J222" s="86"/>
    </row>
    <row r="223" spans="1:10" s="21" customFormat="1" ht="31.5">
      <c r="A223" s="61" t="s">
        <v>141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62" t="s">
        <v>120</v>
      </c>
      <c r="G223" s="86">
        <f>118500+705352+329800</f>
        <v>1153652</v>
      </c>
      <c r="H223" s="86">
        <v>0</v>
      </c>
      <c r="I223" s="86">
        <f>118500+705352-15000+329800</f>
        <v>1138652</v>
      </c>
      <c r="J223" s="86">
        <v>0</v>
      </c>
    </row>
    <row r="224" spans="1:10" s="21" customFormat="1" ht="63">
      <c r="A224" s="61" t="s">
        <v>334</v>
      </c>
      <c r="B224" s="31" t="s">
        <v>98</v>
      </c>
      <c r="C224" s="62" t="s">
        <v>62</v>
      </c>
      <c r="D224" s="62" t="s">
        <v>65</v>
      </c>
      <c r="E224" s="36" t="s">
        <v>335</v>
      </c>
      <c r="F224" s="62"/>
      <c r="G224" s="86">
        <f>G225</f>
        <v>193000</v>
      </c>
      <c r="H224" s="86">
        <f>H225</f>
        <v>0</v>
      </c>
      <c r="I224" s="86">
        <f>I225</f>
        <v>193000</v>
      </c>
      <c r="J224" s="86">
        <f>J225</f>
        <v>0</v>
      </c>
    </row>
    <row r="225" spans="1:10" s="21" customFormat="1" ht="78.75">
      <c r="A225" s="61" t="s">
        <v>139</v>
      </c>
      <c r="B225" s="31" t="s">
        <v>98</v>
      </c>
      <c r="C225" s="62" t="s">
        <v>62</v>
      </c>
      <c r="D225" s="62" t="s">
        <v>65</v>
      </c>
      <c r="E225" s="36" t="s">
        <v>335</v>
      </c>
      <c r="F225" s="62" t="s">
        <v>119</v>
      </c>
      <c r="G225" s="86">
        <v>193000</v>
      </c>
      <c r="H225" s="86">
        <v>0</v>
      </c>
      <c r="I225" s="86">
        <v>193000</v>
      </c>
      <c r="J225" s="86">
        <v>0</v>
      </c>
    </row>
    <row r="226" spans="1:10" s="21" customFormat="1" ht="15.75">
      <c r="A226" s="87" t="s">
        <v>66</v>
      </c>
      <c r="B226" s="35" t="s">
        <v>98</v>
      </c>
      <c r="C226" s="58" t="s">
        <v>62</v>
      </c>
      <c r="D226" s="37" t="s">
        <v>108</v>
      </c>
      <c r="E226" s="83"/>
      <c r="F226" s="88"/>
      <c r="G226" s="84">
        <f>G231+G235+G239+G227</f>
        <v>1956500</v>
      </c>
      <c r="H226" s="84">
        <f>H231+H235+H239+H227</f>
        <v>0</v>
      </c>
      <c r="I226" s="84">
        <f>I231+I235+I239+I227</f>
        <v>1956500</v>
      </c>
      <c r="J226" s="84">
        <f>J231+J235+J239+J227</f>
        <v>0</v>
      </c>
    </row>
    <row r="227" spans="1:10" s="21" customFormat="1" ht="47.25">
      <c r="A227" s="13" t="s">
        <v>143</v>
      </c>
      <c r="B227" s="31" t="s">
        <v>98</v>
      </c>
      <c r="C227" s="62" t="s">
        <v>62</v>
      </c>
      <c r="D227" s="32" t="s">
        <v>108</v>
      </c>
      <c r="E227" s="89" t="s">
        <v>144</v>
      </c>
      <c r="F227" s="90"/>
      <c r="G227" s="86">
        <f aca="true" t="shared" si="34" ref="G227:J229">G228</f>
        <v>224400</v>
      </c>
      <c r="H227" s="86">
        <f t="shared" si="34"/>
        <v>0</v>
      </c>
      <c r="I227" s="86">
        <f t="shared" si="34"/>
        <v>224400</v>
      </c>
      <c r="J227" s="86">
        <f t="shared" si="34"/>
        <v>0</v>
      </c>
    </row>
    <row r="228" spans="1:10" s="21" customFormat="1" ht="63">
      <c r="A228" s="79" t="s">
        <v>147</v>
      </c>
      <c r="B228" s="31" t="s">
        <v>98</v>
      </c>
      <c r="C228" s="62" t="s">
        <v>62</v>
      </c>
      <c r="D228" s="32" t="s">
        <v>108</v>
      </c>
      <c r="E228" s="89" t="s">
        <v>145</v>
      </c>
      <c r="F228" s="90"/>
      <c r="G228" s="86">
        <f t="shared" si="34"/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31.5">
      <c r="A229" s="69" t="s">
        <v>161</v>
      </c>
      <c r="B229" s="31" t="s">
        <v>98</v>
      </c>
      <c r="C229" s="62" t="s">
        <v>62</v>
      </c>
      <c r="D229" s="32" t="s">
        <v>108</v>
      </c>
      <c r="E229" s="89" t="s">
        <v>172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1" t="s">
        <v>141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 t="s">
        <v>120</v>
      </c>
      <c r="G230" s="86">
        <f>10224400-10000000</f>
        <v>224400</v>
      </c>
      <c r="H230" s="86">
        <v>0</v>
      </c>
      <c r="I230" s="86">
        <f>10224400-10000000</f>
        <v>224400</v>
      </c>
      <c r="J230" s="86">
        <v>0</v>
      </c>
    </row>
    <row r="231" spans="1:10" s="21" customFormat="1" ht="31.5">
      <c r="A231" s="79" t="s">
        <v>165</v>
      </c>
      <c r="B231" s="31" t="s">
        <v>98</v>
      </c>
      <c r="C231" s="62" t="s">
        <v>62</v>
      </c>
      <c r="D231" s="32" t="s">
        <v>108</v>
      </c>
      <c r="E231" s="89" t="s">
        <v>163</v>
      </c>
      <c r="F231" s="89"/>
      <c r="G231" s="46">
        <f aca="true" t="shared" si="35" ref="G231:J233">G232</f>
        <v>303500</v>
      </c>
      <c r="H231" s="46">
        <f t="shared" si="35"/>
        <v>0</v>
      </c>
      <c r="I231" s="46">
        <f t="shared" si="35"/>
        <v>303500</v>
      </c>
      <c r="J231" s="46">
        <f t="shared" si="35"/>
        <v>0</v>
      </c>
    </row>
    <row r="232" spans="1:10" s="21" customFormat="1" ht="31.5">
      <c r="A232" s="61" t="s">
        <v>166</v>
      </c>
      <c r="B232" s="31" t="s">
        <v>98</v>
      </c>
      <c r="C232" s="62" t="s">
        <v>62</v>
      </c>
      <c r="D232" s="32" t="s">
        <v>108</v>
      </c>
      <c r="E232" s="89" t="s">
        <v>164</v>
      </c>
      <c r="F232" s="89"/>
      <c r="G232" s="46">
        <f t="shared" si="35"/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47.25">
      <c r="A233" s="91" t="s">
        <v>167</v>
      </c>
      <c r="B233" s="31" t="s">
        <v>98</v>
      </c>
      <c r="C233" s="62" t="s">
        <v>62</v>
      </c>
      <c r="D233" s="32" t="s">
        <v>108</v>
      </c>
      <c r="E233" s="89" t="s">
        <v>162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2" customFormat="1" ht="31.5">
      <c r="A234" s="61" t="s">
        <v>141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>
        <v>200</v>
      </c>
      <c r="G234" s="46">
        <f>70000+85000+198500-50000</f>
        <v>303500</v>
      </c>
      <c r="H234" s="46">
        <v>0</v>
      </c>
      <c r="I234" s="46">
        <f>70000+85000+198500-50000</f>
        <v>303500</v>
      </c>
      <c r="J234" s="46">
        <v>0</v>
      </c>
    </row>
    <row r="235" spans="1:10" s="22" customFormat="1" ht="78.75">
      <c r="A235" s="91" t="s">
        <v>47</v>
      </c>
      <c r="B235" s="31" t="s">
        <v>98</v>
      </c>
      <c r="C235" s="62" t="s">
        <v>62</v>
      </c>
      <c r="D235" s="32" t="s">
        <v>108</v>
      </c>
      <c r="E235" s="89" t="s">
        <v>44</v>
      </c>
      <c r="F235" s="89"/>
      <c r="G235" s="46">
        <f aca="true" t="shared" si="36" ref="G235:J237">G236</f>
        <v>1285100</v>
      </c>
      <c r="H235" s="46">
        <f t="shared" si="36"/>
        <v>0</v>
      </c>
      <c r="I235" s="46">
        <f t="shared" si="36"/>
        <v>1285100</v>
      </c>
      <c r="J235" s="46">
        <f t="shared" si="36"/>
        <v>0</v>
      </c>
    </row>
    <row r="236" spans="1:10" s="21" customFormat="1" ht="31.5">
      <c r="A236" s="91" t="s">
        <v>50</v>
      </c>
      <c r="B236" s="31" t="s">
        <v>98</v>
      </c>
      <c r="C236" s="62" t="s">
        <v>62</v>
      </c>
      <c r="D236" s="32" t="s">
        <v>108</v>
      </c>
      <c r="E236" s="89" t="s">
        <v>49</v>
      </c>
      <c r="F236" s="89"/>
      <c r="G236" s="46">
        <f t="shared" si="36"/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161</v>
      </c>
      <c r="B237" s="31" t="s">
        <v>98</v>
      </c>
      <c r="C237" s="62" t="s">
        <v>62</v>
      </c>
      <c r="D237" s="32" t="s">
        <v>108</v>
      </c>
      <c r="E237" s="89" t="s">
        <v>48</v>
      </c>
      <c r="F237" s="90"/>
      <c r="G237" s="86">
        <f t="shared" si="36"/>
        <v>1285100</v>
      </c>
      <c r="H237" s="86">
        <f t="shared" si="36"/>
        <v>0</v>
      </c>
      <c r="I237" s="86">
        <f t="shared" si="36"/>
        <v>1285100</v>
      </c>
      <c r="J237" s="86">
        <f t="shared" si="36"/>
        <v>0</v>
      </c>
    </row>
    <row r="238" spans="1:10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 t="s">
        <v>120</v>
      </c>
      <c r="G238" s="86">
        <f>1364200-79100</f>
        <v>1285100</v>
      </c>
      <c r="H238" s="86">
        <v>0</v>
      </c>
      <c r="I238" s="86">
        <f>1364200-79100</f>
        <v>1285100</v>
      </c>
      <c r="J238" s="86">
        <v>0</v>
      </c>
    </row>
    <row r="239" spans="1:10" s="21" customFormat="1" ht="31.5">
      <c r="A239" s="91" t="s">
        <v>132</v>
      </c>
      <c r="B239" s="31" t="s">
        <v>98</v>
      </c>
      <c r="C239" s="62" t="s">
        <v>62</v>
      </c>
      <c r="D239" s="32" t="s">
        <v>108</v>
      </c>
      <c r="E239" s="89" t="s">
        <v>131</v>
      </c>
      <c r="F239" s="90"/>
      <c r="G239" s="86">
        <f aca="true" t="shared" si="37" ref="G239:J240">G240</f>
        <v>143500</v>
      </c>
      <c r="H239" s="86">
        <f t="shared" si="37"/>
        <v>0</v>
      </c>
      <c r="I239" s="86">
        <f t="shared" si="37"/>
        <v>143500</v>
      </c>
      <c r="J239" s="86">
        <f t="shared" si="37"/>
        <v>0</v>
      </c>
    </row>
    <row r="240" spans="1:10" s="21" customFormat="1" ht="31.5">
      <c r="A240" s="91" t="s">
        <v>53</v>
      </c>
      <c r="B240" s="31" t="s">
        <v>98</v>
      </c>
      <c r="C240" s="62" t="s">
        <v>62</v>
      </c>
      <c r="D240" s="32" t="s">
        <v>108</v>
      </c>
      <c r="E240" s="89" t="s">
        <v>51</v>
      </c>
      <c r="F240" s="90"/>
      <c r="G240" s="86">
        <f t="shared" si="37"/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8" customFormat="1" ht="31.5">
      <c r="A241" s="91" t="s">
        <v>161</v>
      </c>
      <c r="B241" s="31" t="s">
        <v>98</v>
      </c>
      <c r="C241" s="62" t="s">
        <v>62</v>
      </c>
      <c r="D241" s="32" t="s">
        <v>108</v>
      </c>
      <c r="E241" s="89" t="s">
        <v>52</v>
      </c>
      <c r="F241" s="90"/>
      <c r="G241" s="86">
        <f>G242+G243</f>
        <v>143500</v>
      </c>
      <c r="H241" s="86">
        <f>H242+H243</f>
        <v>0</v>
      </c>
      <c r="I241" s="86">
        <f>I242+I243</f>
        <v>143500</v>
      </c>
      <c r="J241" s="86">
        <f>J242+J243</f>
        <v>0</v>
      </c>
    </row>
    <row r="242" spans="1:10" s="28" customFormat="1" ht="78.75">
      <c r="A242" s="61" t="s">
        <v>139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 t="s">
        <v>119</v>
      </c>
      <c r="G242" s="86">
        <f>265000-200000</f>
        <v>65000</v>
      </c>
      <c r="H242" s="86">
        <v>0</v>
      </c>
      <c r="I242" s="86">
        <f>265000-200000</f>
        <v>65000</v>
      </c>
      <c r="J242" s="86">
        <v>0</v>
      </c>
    </row>
    <row r="243" spans="1:10" s="22" customFormat="1" ht="31.5">
      <c r="A243" s="61" t="s">
        <v>141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120</v>
      </c>
      <c r="G243" s="86">
        <f>262500+31000+25000-100000-100000-40000</f>
        <v>78500</v>
      </c>
      <c r="H243" s="86">
        <v>0</v>
      </c>
      <c r="I243" s="86">
        <f>262500+31000+25000-100000-100000-40000</f>
        <v>78500</v>
      </c>
      <c r="J243" s="86">
        <v>0</v>
      </c>
    </row>
    <row r="244" spans="1:10" s="21" customFormat="1" ht="15.75">
      <c r="A244" s="81" t="s">
        <v>78</v>
      </c>
      <c r="B244" s="82" t="s">
        <v>98</v>
      </c>
      <c r="C244" s="82" t="s">
        <v>79</v>
      </c>
      <c r="D244" s="82"/>
      <c r="E244" s="83"/>
      <c r="F244" s="88"/>
      <c r="G244" s="84">
        <f aca="true" t="shared" si="38" ref="G244:J248">G245</f>
        <v>6000</v>
      </c>
      <c r="H244" s="84">
        <f t="shared" si="38"/>
        <v>0</v>
      </c>
      <c r="I244" s="84">
        <f t="shared" si="38"/>
        <v>6000</v>
      </c>
      <c r="J244" s="84">
        <f t="shared" si="38"/>
        <v>0</v>
      </c>
    </row>
    <row r="245" spans="1:10" s="21" customFormat="1" ht="15.75">
      <c r="A245" s="81" t="s">
        <v>102</v>
      </c>
      <c r="B245" s="82" t="s">
        <v>98</v>
      </c>
      <c r="C245" s="73" t="s">
        <v>79</v>
      </c>
      <c r="D245" s="73" t="s">
        <v>62</v>
      </c>
      <c r="E245" s="73"/>
      <c r="F245" s="73"/>
      <c r="G245" s="84">
        <f t="shared" si="38"/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31.5">
      <c r="A246" s="76" t="s">
        <v>153</v>
      </c>
      <c r="B246" s="92" t="s">
        <v>98</v>
      </c>
      <c r="C246" s="77" t="s">
        <v>79</v>
      </c>
      <c r="D246" s="77" t="s">
        <v>62</v>
      </c>
      <c r="E246" s="77" t="s">
        <v>151</v>
      </c>
      <c r="F246" s="77"/>
      <c r="G246" s="86">
        <f t="shared" si="38"/>
        <v>6000</v>
      </c>
      <c r="H246" s="86">
        <f t="shared" si="38"/>
        <v>0</v>
      </c>
      <c r="I246" s="86">
        <f t="shared" si="38"/>
        <v>6000</v>
      </c>
      <c r="J246" s="86">
        <f t="shared" si="38"/>
        <v>0</v>
      </c>
    </row>
    <row r="247" spans="1:10" s="21" customFormat="1" ht="47.25">
      <c r="A247" s="80" t="s">
        <v>154</v>
      </c>
      <c r="B247" s="92" t="s">
        <v>98</v>
      </c>
      <c r="C247" s="77" t="s">
        <v>79</v>
      </c>
      <c r="D247" s="77" t="s">
        <v>62</v>
      </c>
      <c r="E247" s="77" t="s">
        <v>152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15.75">
      <c r="A248" s="76" t="s">
        <v>110</v>
      </c>
      <c r="B248" s="92" t="s">
        <v>98</v>
      </c>
      <c r="C248" s="77" t="s">
        <v>79</v>
      </c>
      <c r="D248" s="77" t="s">
        <v>62</v>
      </c>
      <c r="E248" s="77" t="s">
        <v>38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31.5">
      <c r="A249" s="76" t="s">
        <v>124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>
        <v>300</v>
      </c>
      <c r="G249" s="86">
        <v>6000</v>
      </c>
      <c r="H249" s="86">
        <v>0</v>
      </c>
      <c r="I249" s="86">
        <v>6000</v>
      </c>
      <c r="J249" s="86">
        <v>0</v>
      </c>
    </row>
    <row r="250" spans="1:10" s="22" customFormat="1" ht="31.5">
      <c r="A250" s="81" t="s">
        <v>116</v>
      </c>
      <c r="B250" s="82" t="s">
        <v>99</v>
      </c>
      <c r="C250" s="82"/>
      <c r="D250" s="82"/>
      <c r="E250" s="82"/>
      <c r="F250" s="90"/>
      <c r="G250" s="84">
        <f>G251+G278</f>
        <v>6363100</v>
      </c>
      <c r="H250" s="84">
        <f>H251+H278</f>
        <v>0</v>
      </c>
      <c r="I250" s="84">
        <f>I251+I278</f>
        <v>6363100</v>
      </c>
      <c r="J250" s="84">
        <f>J251+J278</f>
        <v>0</v>
      </c>
    </row>
    <row r="251" spans="1:10" s="21" customFormat="1" ht="15.75">
      <c r="A251" s="81" t="s">
        <v>61</v>
      </c>
      <c r="B251" s="82" t="s">
        <v>99</v>
      </c>
      <c r="C251" s="82" t="s">
        <v>62</v>
      </c>
      <c r="D251" s="82"/>
      <c r="E251" s="82"/>
      <c r="F251" s="88"/>
      <c r="G251" s="84">
        <f>G252+G257+G268</f>
        <v>6357100</v>
      </c>
      <c r="H251" s="84">
        <f>H252+H257+H268</f>
        <v>0</v>
      </c>
      <c r="I251" s="84">
        <f>I252+I257+I268</f>
        <v>6357100</v>
      </c>
      <c r="J251" s="84">
        <f>J252+J257+J268</f>
        <v>0</v>
      </c>
    </row>
    <row r="252" spans="1:10" s="21" customFormat="1" ht="47.25">
      <c r="A252" s="81" t="s">
        <v>105</v>
      </c>
      <c r="B252" s="82" t="s">
        <v>99</v>
      </c>
      <c r="C252" s="82" t="s">
        <v>62</v>
      </c>
      <c r="D252" s="82" t="s">
        <v>64</v>
      </c>
      <c r="E252" s="82"/>
      <c r="F252" s="88"/>
      <c r="G252" s="84">
        <f aca="true" t="shared" si="39" ref="G252:J255">G253</f>
        <v>1968300</v>
      </c>
      <c r="H252" s="84">
        <f t="shared" si="39"/>
        <v>0</v>
      </c>
      <c r="I252" s="84">
        <f t="shared" si="39"/>
        <v>1968300</v>
      </c>
      <c r="J252" s="84">
        <f t="shared" si="39"/>
        <v>0</v>
      </c>
    </row>
    <row r="253" spans="1:10" s="21" customFormat="1" ht="15.75">
      <c r="A253" s="91" t="s">
        <v>287</v>
      </c>
      <c r="B253" s="92" t="s">
        <v>99</v>
      </c>
      <c r="C253" s="92" t="s">
        <v>62</v>
      </c>
      <c r="D253" s="92" t="s">
        <v>64</v>
      </c>
      <c r="E253" s="89" t="s">
        <v>289</v>
      </c>
      <c r="F253" s="90"/>
      <c r="G253" s="86">
        <f t="shared" si="39"/>
        <v>1968300</v>
      </c>
      <c r="H253" s="86">
        <f t="shared" si="39"/>
        <v>0</v>
      </c>
      <c r="I253" s="86">
        <f t="shared" si="39"/>
        <v>1968300</v>
      </c>
      <c r="J253" s="86">
        <f t="shared" si="39"/>
        <v>0</v>
      </c>
    </row>
    <row r="254" spans="1:10" s="21" customFormat="1" ht="31.5">
      <c r="A254" s="91" t="s">
        <v>288</v>
      </c>
      <c r="B254" s="92" t="s">
        <v>99</v>
      </c>
      <c r="C254" s="92" t="s">
        <v>62</v>
      </c>
      <c r="D254" s="92" t="s">
        <v>64</v>
      </c>
      <c r="E254" s="89" t="s">
        <v>290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278</v>
      </c>
      <c r="B255" s="92" t="s">
        <v>99</v>
      </c>
      <c r="C255" s="92" t="s">
        <v>62</v>
      </c>
      <c r="D255" s="92" t="s">
        <v>64</v>
      </c>
      <c r="E255" s="89" t="s">
        <v>291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78.75">
      <c r="A256" s="93" t="s">
        <v>139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 t="s">
        <v>119</v>
      </c>
      <c r="G256" s="86">
        <v>1968300</v>
      </c>
      <c r="H256" s="86">
        <v>0</v>
      </c>
      <c r="I256" s="86">
        <v>1968300</v>
      </c>
      <c r="J256" s="86">
        <v>0</v>
      </c>
    </row>
    <row r="257" spans="1:10" s="21" customFormat="1" ht="63">
      <c r="A257" s="81" t="s">
        <v>87</v>
      </c>
      <c r="B257" s="82" t="s">
        <v>99</v>
      </c>
      <c r="C257" s="82" t="s">
        <v>62</v>
      </c>
      <c r="D257" s="82" t="s">
        <v>63</v>
      </c>
      <c r="E257" s="83"/>
      <c r="F257" s="88"/>
      <c r="G257" s="84">
        <f aca="true" t="shared" si="40" ref="G257:J258">G258</f>
        <v>3894200</v>
      </c>
      <c r="H257" s="84">
        <f t="shared" si="40"/>
        <v>0</v>
      </c>
      <c r="I257" s="84">
        <f t="shared" si="40"/>
        <v>3894200</v>
      </c>
      <c r="J257" s="84">
        <f t="shared" si="40"/>
        <v>0</v>
      </c>
    </row>
    <row r="258" spans="1:10" s="21" customFormat="1" ht="15.75">
      <c r="A258" s="91" t="s">
        <v>287</v>
      </c>
      <c r="B258" s="92" t="s">
        <v>99</v>
      </c>
      <c r="C258" s="92" t="s">
        <v>62</v>
      </c>
      <c r="D258" s="92" t="s">
        <v>63</v>
      </c>
      <c r="E258" s="89" t="s">
        <v>289</v>
      </c>
      <c r="F258" s="90"/>
      <c r="G258" s="86">
        <f t="shared" si="40"/>
        <v>3894200</v>
      </c>
      <c r="H258" s="86">
        <f t="shared" si="40"/>
        <v>0</v>
      </c>
      <c r="I258" s="86">
        <f t="shared" si="40"/>
        <v>3894200</v>
      </c>
      <c r="J258" s="86">
        <f t="shared" si="40"/>
        <v>0</v>
      </c>
    </row>
    <row r="259" spans="1:10" s="21" customFormat="1" ht="31.5">
      <c r="A259" s="91" t="s">
        <v>288</v>
      </c>
      <c r="B259" s="92" t="s">
        <v>99</v>
      </c>
      <c r="C259" s="92" t="s">
        <v>62</v>
      </c>
      <c r="D259" s="92" t="s">
        <v>63</v>
      </c>
      <c r="E259" s="89" t="s">
        <v>290</v>
      </c>
      <c r="F259" s="88"/>
      <c r="G259" s="86">
        <f>G260+G262+G264+G266</f>
        <v>3894200</v>
      </c>
      <c r="H259" s="86">
        <f>H260+H262+H264+H266</f>
        <v>0</v>
      </c>
      <c r="I259" s="86">
        <f>I260+I262+I264+I266</f>
        <v>3894200</v>
      </c>
      <c r="J259" s="86">
        <f>J260+J262+J264+J266</f>
        <v>0</v>
      </c>
    </row>
    <row r="260" spans="1:10" s="21" customFormat="1" ht="47.25">
      <c r="A260" s="91" t="s">
        <v>214</v>
      </c>
      <c r="B260" s="92" t="s">
        <v>99</v>
      </c>
      <c r="C260" s="92" t="s">
        <v>62</v>
      </c>
      <c r="D260" s="92" t="s">
        <v>63</v>
      </c>
      <c r="E260" s="89" t="s">
        <v>292</v>
      </c>
      <c r="F260" s="90"/>
      <c r="G260" s="86">
        <f>G261</f>
        <v>1482300</v>
      </c>
      <c r="H260" s="86">
        <f>H261</f>
        <v>0</v>
      </c>
      <c r="I260" s="86">
        <f>I261</f>
        <v>1482300</v>
      </c>
      <c r="J260" s="86">
        <f>J261</f>
        <v>0</v>
      </c>
    </row>
    <row r="261" spans="1:10" s="21" customFormat="1" ht="78.75">
      <c r="A261" s="93" t="s">
        <v>139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 t="s">
        <v>119</v>
      </c>
      <c r="G261" s="86">
        <v>1482300</v>
      </c>
      <c r="H261" s="86">
        <v>0</v>
      </c>
      <c r="I261" s="86">
        <v>1482300</v>
      </c>
      <c r="J261" s="86">
        <v>0</v>
      </c>
    </row>
    <row r="262" spans="1:10" s="21" customFormat="1" ht="31.5">
      <c r="A262" s="91" t="s">
        <v>138</v>
      </c>
      <c r="B262" s="92" t="s">
        <v>99</v>
      </c>
      <c r="C262" s="92" t="s">
        <v>62</v>
      </c>
      <c r="D262" s="92" t="s">
        <v>63</v>
      </c>
      <c r="E262" s="89" t="s">
        <v>293</v>
      </c>
      <c r="F262" s="90"/>
      <c r="G262" s="86">
        <f>G263</f>
        <v>2102600</v>
      </c>
      <c r="H262" s="86">
        <f>H263</f>
        <v>0</v>
      </c>
      <c r="I262" s="86">
        <f>I263</f>
        <v>2102600</v>
      </c>
      <c r="J262" s="86">
        <f>J263</f>
        <v>0</v>
      </c>
    </row>
    <row r="263" spans="1:10" s="21" customFormat="1" ht="78.75">
      <c r="A263" s="93" t="s">
        <v>139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 t="s">
        <v>119</v>
      </c>
      <c r="G263" s="46">
        <f>2157600-55000</f>
        <v>2102600</v>
      </c>
      <c r="H263" s="86">
        <v>0</v>
      </c>
      <c r="I263" s="46">
        <f>2157600-55000</f>
        <v>2102600</v>
      </c>
      <c r="J263" s="86">
        <v>0</v>
      </c>
    </row>
    <row r="264" spans="1:10" s="21" customFormat="1" ht="31.5">
      <c r="A264" s="91" t="s">
        <v>140</v>
      </c>
      <c r="B264" s="92" t="s">
        <v>99</v>
      </c>
      <c r="C264" s="92" t="s">
        <v>62</v>
      </c>
      <c r="D264" s="92" t="s">
        <v>63</v>
      </c>
      <c r="E264" s="89" t="s">
        <v>294</v>
      </c>
      <c r="F264" s="90"/>
      <c r="G264" s="46">
        <f>G265</f>
        <v>254300</v>
      </c>
      <c r="H264" s="46">
        <f>H265</f>
        <v>0</v>
      </c>
      <c r="I264" s="46">
        <f>I265</f>
        <v>254300</v>
      </c>
      <c r="J264" s="46">
        <f>J265</f>
        <v>0</v>
      </c>
    </row>
    <row r="265" spans="1:10" s="21" customFormat="1" ht="31.5">
      <c r="A265" s="61" t="s">
        <v>141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 t="s">
        <v>120</v>
      </c>
      <c r="G265" s="46">
        <v>254300</v>
      </c>
      <c r="H265" s="86">
        <v>0</v>
      </c>
      <c r="I265" s="46">
        <v>254300</v>
      </c>
      <c r="J265" s="86">
        <v>0</v>
      </c>
    </row>
    <row r="266" spans="1:10" s="21" customFormat="1" ht="63">
      <c r="A266" s="61" t="s">
        <v>334</v>
      </c>
      <c r="B266" s="92" t="s">
        <v>99</v>
      </c>
      <c r="C266" s="92" t="s">
        <v>62</v>
      </c>
      <c r="D266" s="92" t="s">
        <v>63</v>
      </c>
      <c r="E266" s="89" t="s">
        <v>336</v>
      </c>
      <c r="F266" s="90"/>
      <c r="G266" s="46">
        <f>G267</f>
        <v>55000</v>
      </c>
      <c r="H266" s="46">
        <f>H267</f>
        <v>0</v>
      </c>
      <c r="I266" s="46">
        <f>I267</f>
        <v>55000</v>
      </c>
      <c r="J266" s="46">
        <f>J267</f>
        <v>0</v>
      </c>
    </row>
    <row r="267" spans="1:10" s="21" customFormat="1" ht="78.75">
      <c r="A267" s="61" t="s">
        <v>139</v>
      </c>
      <c r="B267" s="92" t="s">
        <v>99</v>
      </c>
      <c r="C267" s="92" t="s">
        <v>62</v>
      </c>
      <c r="D267" s="92" t="s">
        <v>63</v>
      </c>
      <c r="E267" s="89" t="s">
        <v>336</v>
      </c>
      <c r="F267" s="90" t="s">
        <v>119</v>
      </c>
      <c r="G267" s="46">
        <v>55000</v>
      </c>
      <c r="H267" s="86">
        <v>0</v>
      </c>
      <c r="I267" s="46">
        <v>55000</v>
      </c>
      <c r="J267" s="86">
        <v>0</v>
      </c>
    </row>
    <row r="268" spans="1:10" s="21" customFormat="1" ht="15.75">
      <c r="A268" s="94" t="s">
        <v>66</v>
      </c>
      <c r="B268" s="82" t="s">
        <v>99</v>
      </c>
      <c r="C268" s="82" t="s">
        <v>62</v>
      </c>
      <c r="D268" s="82" t="s">
        <v>108</v>
      </c>
      <c r="E268" s="82"/>
      <c r="F268" s="82"/>
      <c r="G268" s="84">
        <f>G269+G273</f>
        <v>494600</v>
      </c>
      <c r="H268" s="84">
        <f>H269+H273</f>
        <v>0</v>
      </c>
      <c r="I268" s="84">
        <f>I269+I273</f>
        <v>494600</v>
      </c>
      <c r="J268" s="84">
        <f>J269+J273</f>
        <v>0</v>
      </c>
    </row>
    <row r="269" spans="1:10" s="21" customFormat="1" ht="31.5">
      <c r="A269" s="93" t="s">
        <v>165</v>
      </c>
      <c r="B269" s="92" t="s">
        <v>99</v>
      </c>
      <c r="C269" s="92" t="s">
        <v>62</v>
      </c>
      <c r="D269" s="92" t="s">
        <v>108</v>
      </c>
      <c r="E269" s="92" t="s">
        <v>163</v>
      </c>
      <c r="F269" s="92"/>
      <c r="G269" s="86">
        <f aca="true" t="shared" si="41" ref="G269:J271">G270</f>
        <v>144600</v>
      </c>
      <c r="H269" s="86">
        <f t="shared" si="41"/>
        <v>0</v>
      </c>
      <c r="I269" s="86">
        <f t="shared" si="41"/>
        <v>144600</v>
      </c>
      <c r="J269" s="86">
        <f t="shared" si="41"/>
        <v>0</v>
      </c>
    </row>
    <row r="270" spans="1:10" s="21" customFormat="1" ht="31.5">
      <c r="A270" s="61" t="s">
        <v>166</v>
      </c>
      <c r="B270" s="92" t="s">
        <v>99</v>
      </c>
      <c r="C270" s="92" t="s">
        <v>62</v>
      </c>
      <c r="D270" s="92" t="s">
        <v>108</v>
      </c>
      <c r="E270" s="92" t="s">
        <v>164</v>
      </c>
      <c r="F270" s="92"/>
      <c r="G270" s="86">
        <f t="shared" si="41"/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47.25">
      <c r="A271" s="76" t="s">
        <v>167</v>
      </c>
      <c r="B271" s="92" t="s">
        <v>99</v>
      </c>
      <c r="C271" s="92" t="s">
        <v>62</v>
      </c>
      <c r="D271" s="92" t="s">
        <v>108</v>
      </c>
      <c r="E271" s="92" t="s">
        <v>162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31.5">
      <c r="A272" s="6" t="s">
        <v>141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0" t="s">
        <v>120</v>
      </c>
      <c r="G272" s="86">
        <f>60000+53600+31000</f>
        <v>144600</v>
      </c>
      <c r="H272" s="86">
        <v>0</v>
      </c>
      <c r="I272" s="86">
        <f>60000+53600+31000</f>
        <v>144600</v>
      </c>
      <c r="J272" s="86">
        <v>0</v>
      </c>
    </row>
    <row r="273" spans="1:10" s="28" customFormat="1" ht="31.5">
      <c r="A273" s="76" t="s">
        <v>132</v>
      </c>
      <c r="B273" s="92" t="s">
        <v>99</v>
      </c>
      <c r="C273" s="92" t="s">
        <v>62</v>
      </c>
      <c r="D273" s="92" t="s">
        <v>108</v>
      </c>
      <c r="E273" s="92" t="s">
        <v>131</v>
      </c>
      <c r="F273" s="90"/>
      <c r="G273" s="86">
        <f aca="true" t="shared" si="42" ref="G273:J274">G274</f>
        <v>350000</v>
      </c>
      <c r="H273" s="86">
        <f t="shared" si="42"/>
        <v>0</v>
      </c>
      <c r="I273" s="86">
        <f t="shared" si="42"/>
        <v>350000</v>
      </c>
      <c r="J273" s="86">
        <f t="shared" si="42"/>
        <v>0</v>
      </c>
    </row>
    <row r="274" spans="1:10" s="22" customFormat="1" ht="31.5">
      <c r="A274" s="91" t="s">
        <v>53</v>
      </c>
      <c r="B274" s="92" t="s">
        <v>99</v>
      </c>
      <c r="C274" s="92" t="s">
        <v>62</v>
      </c>
      <c r="D274" s="92" t="s">
        <v>108</v>
      </c>
      <c r="E274" s="92" t="s">
        <v>51</v>
      </c>
      <c r="F274" s="90"/>
      <c r="G274" s="86">
        <f t="shared" si="42"/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1" customFormat="1" ht="31.5">
      <c r="A275" s="91" t="s">
        <v>161</v>
      </c>
      <c r="B275" s="92" t="s">
        <v>99</v>
      </c>
      <c r="C275" s="92" t="s">
        <v>62</v>
      </c>
      <c r="D275" s="92" t="s">
        <v>108</v>
      </c>
      <c r="E275" s="92" t="s">
        <v>52</v>
      </c>
      <c r="F275" s="90"/>
      <c r="G275" s="86">
        <f>G277+G276</f>
        <v>350000</v>
      </c>
      <c r="H275" s="86">
        <f>H277+H276</f>
        <v>0</v>
      </c>
      <c r="I275" s="86">
        <f>I277+I276</f>
        <v>350000</v>
      </c>
      <c r="J275" s="86">
        <f>J277+J276</f>
        <v>0</v>
      </c>
    </row>
    <row r="276" spans="1:10" s="21" customFormat="1" ht="78.75">
      <c r="A276" s="93" t="s">
        <v>139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 t="s">
        <v>119</v>
      </c>
      <c r="G276" s="86">
        <v>60000</v>
      </c>
      <c r="H276" s="86">
        <v>0</v>
      </c>
      <c r="I276" s="86">
        <v>60000</v>
      </c>
      <c r="J276" s="86">
        <v>0</v>
      </c>
    </row>
    <row r="277" spans="1:10" s="21" customFormat="1" ht="31.5">
      <c r="A277" s="6" t="s">
        <v>141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120</v>
      </c>
      <c r="G277" s="46">
        <f>20000+270000</f>
        <v>290000</v>
      </c>
      <c r="H277" s="86">
        <v>0</v>
      </c>
      <c r="I277" s="46">
        <f>20000+270000</f>
        <v>290000</v>
      </c>
      <c r="J277" s="86">
        <v>0</v>
      </c>
    </row>
    <row r="278" spans="1:10" s="21" customFormat="1" ht="15.75">
      <c r="A278" s="81" t="s">
        <v>78</v>
      </c>
      <c r="B278" s="82" t="s">
        <v>99</v>
      </c>
      <c r="C278" s="88" t="s">
        <v>79</v>
      </c>
      <c r="D278" s="88"/>
      <c r="E278" s="82"/>
      <c r="F278" s="88"/>
      <c r="G278" s="84">
        <f aca="true" t="shared" si="43" ref="G278:J282">G279</f>
        <v>6000</v>
      </c>
      <c r="H278" s="84">
        <f t="shared" si="43"/>
        <v>0</v>
      </c>
      <c r="I278" s="84">
        <f t="shared" si="43"/>
        <v>6000</v>
      </c>
      <c r="J278" s="84">
        <f t="shared" si="43"/>
        <v>0</v>
      </c>
    </row>
    <row r="279" spans="1:10" s="21" customFormat="1" ht="15.75">
      <c r="A279" s="81" t="s">
        <v>102</v>
      </c>
      <c r="B279" s="82" t="s">
        <v>99</v>
      </c>
      <c r="C279" s="88" t="s">
        <v>79</v>
      </c>
      <c r="D279" s="88" t="s">
        <v>62</v>
      </c>
      <c r="E279" s="82"/>
      <c r="F279" s="82"/>
      <c r="G279" s="84">
        <f t="shared" si="43"/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8" customFormat="1" ht="31.5">
      <c r="A280" s="76" t="s">
        <v>153</v>
      </c>
      <c r="B280" s="31" t="s">
        <v>99</v>
      </c>
      <c r="C280" s="90" t="s">
        <v>79</v>
      </c>
      <c r="D280" s="90" t="s">
        <v>62</v>
      </c>
      <c r="E280" s="92" t="s">
        <v>151</v>
      </c>
      <c r="F280" s="90"/>
      <c r="G280" s="46">
        <f t="shared" si="43"/>
        <v>6000</v>
      </c>
      <c r="H280" s="46">
        <f t="shared" si="43"/>
        <v>0</v>
      </c>
      <c r="I280" s="46">
        <f t="shared" si="43"/>
        <v>6000</v>
      </c>
      <c r="J280" s="46">
        <f t="shared" si="43"/>
        <v>0</v>
      </c>
    </row>
    <row r="281" spans="1:10" s="28" customFormat="1" ht="47.25">
      <c r="A281" s="80" t="s">
        <v>154</v>
      </c>
      <c r="B281" s="31" t="s">
        <v>99</v>
      </c>
      <c r="C281" s="90" t="s">
        <v>79</v>
      </c>
      <c r="D281" s="90" t="s">
        <v>62</v>
      </c>
      <c r="E281" s="92" t="s">
        <v>152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1" customFormat="1" ht="15.75">
      <c r="A282" s="76" t="s">
        <v>110</v>
      </c>
      <c r="B282" s="31" t="s">
        <v>99</v>
      </c>
      <c r="C282" s="90" t="s">
        <v>79</v>
      </c>
      <c r="D282" s="90" t="s">
        <v>62</v>
      </c>
      <c r="E282" s="92" t="s">
        <v>38</v>
      </c>
      <c r="F282" s="90"/>
      <c r="G282" s="86">
        <f t="shared" si="43"/>
        <v>6000</v>
      </c>
      <c r="H282" s="86">
        <f t="shared" si="43"/>
        <v>0</v>
      </c>
      <c r="I282" s="86">
        <f t="shared" si="43"/>
        <v>6000</v>
      </c>
      <c r="J282" s="86">
        <f t="shared" si="43"/>
        <v>0</v>
      </c>
    </row>
    <row r="283" spans="1:10" s="21" customFormat="1" ht="31.5">
      <c r="A283" s="76" t="s">
        <v>124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 t="s">
        <v>123</v>
      </c>
      <c r="G283" s="86">
        <v>6000</v>
      </c>
      <c r="H283" s="86">
        <v>0</v>
      </c>
      <c r="I283" s="86">
        <v>6000</v>
      </c>
      <c r="J283" s="86">
        <v>0</v>
      </c>
    </row>
    <row r="284" spans="1:10" s="21" customFormat="1" ht="47.25">
      <c r="A284" s="81" t="s">
        <v>115</v>
      </c>
      <c r="B284" s="82" t="s">
        <v>100</v>
      </c>
      <c r="C284" s="83"/>
      <c r="D284" s="88"/>
      <c r="E284" s="83"/>
      <c r="F284" s="88"/>
      <c r="G284" s="84">
        <f>G285+G317+G383+G397+G430+G445</f>
        <v>241713748</v>
      </c>
      <c r="H284" s="84">
        <f>H285+H317+H383+H397+H430+H445</f>
        <v>134792000</v>
      </c>
      <c r="I284" s="84">
        <f>I285+I317+I383+I397+I430+I445</f>
        <v>258660658</v>
      </c>
      <c r="J284" s="84">
        <f>J285+J317+J383+J397+J430+J445</f>
        <v>139768900</v>
      </c>
    </row>
    <row r="285" spans="1:10" s="28" customFormat="1" ht="15.75">
      <c r="A285" s="95" t="s">
        <v>61</v>
      </c>
      <c r="B285" s="82" t="s">
        <v>100</v>
      </c>
      <c r="C285" s="82" t="s">
        <v>62</v>
      </c>
      <c r="D285" s="82"/>
      <c r="E285" s="82"/>
      <c r="F285" s="88"/>
      <c r="G285" s="84">
        <f>G286+G295</f>
        <v>21874227</v>
      </c>
      <c r="H285" s="84">
        <f>H286+H295</f>
        <v>4300</v>
      </c>
      <c r="I285" s="84">
        <f>I286+I295</f>
        <v>21874229</v>
      </c>
      <c r="J285" s="84">
        <f>J286+J295</f>
        <v>4300</v>
      </c>
    </row>
    <row r="286" spans="1:10" s="21" customFormat="1" ht="63">
      <c r="A286" s="95" t="s">
        <v>85</v>
      </c>
      <c r="B286" s="82" t="s">
        <v>100</v>
      </c>
      <c r="C286" s="82" t="s">
        <v>62</v>
      </c>
      <c r="D286" s="82" t="s">
        <v>65</v>
      </c>
      <c r="E286" s="82"/>
      <c r="F286" s="88"/>
      <c r="G286" s="84">
        <f aca="true" t="shared" si="44" ref="G286:J287">G287</f>
        <v>4987800</v>
      </c>
      <c r="H286" s="84">
        <f t="shared" si="44"/>
        <v>0</v>
      </c>
      <c r="I286" s="84">
        <f t="shared" si="44"/>
        <v>4987800</v>
      </c>
      <c r="J286" s="84">
        <f t="shared" si="44"/>
        <v>0</v>
      </c>
    </row>
    <row r="287" spans="1:10" s="21" customFormat="1" ht="31.5">
      <c r="A287" s="91" t="s">
        <v>25</v>
      </c>
      <c r="B287" s="31" t="s">
        <v>100</v>
      </c>
      <c r="C287" s="31" t="s">
        <v>62</v>
      </c>
      <c r="D287" s="31" t="s">
        <v>65</v>
      </c>
      <c r="E287" s="92" t="s">
        <v>24</v>
      </c>
      <c r="F287" s="90"/>
      <c r="G287" s="86">
        <f t="shared" si="44"/>
        <v>4987800</v>
      </c>
      <c r="H287" s="86">
        <f t="shared" si="44"/>
        <v>0</v>
      </c>
      <c r="I287" s="86">
        <f t="shared" si="44"/>
        <v>4987800</v>
      </c>
      <c r="J287" s="86">
        <f t="shared" si="44"/>
        <v>0</v>
      </c>
    </row>
    <row r="288" spans="1:10" s="21" customFormat="1" ht="78.75">
      <c r="A288" s="91" t="s">
        <v>298</v>
      </c>
      <c r="B288" s="31" t="s">
        <v>100</v>
      </c>
      <c r="C288" s="31" t="s">
        <v>62</v>
      </c>
      <c r="D288" s="31" t="s">
        <v>65</v>
      </c>
      <c r="E288" s="92" t="s">
        <v>216</v>
      </c>
      <c r="F288" s="90"/>
      <c r="G288" s="86">
        <f>G289+G291+G293</f>
        <v>4987800</v>
      </c>
      <c r="H288" s="86">
        <f>H289+H291+H293</f>
        <v>0</v>
      </c>
      <c r="I288" s="86">
        <f>I289+I291+I293</f>
        <v>4987800</v>
      </c>
      <c r="J288" s="86">
        <f>J289+J291+J293</f>
        <v>0</v>
      </c>
    </row>
    <row r="289" spans="1:10" s="21" customFormat="1" ht="31.5">
      <c r="A289" s="91" t="s">
        <v>138</v>
      </c>
      <c r="B289" s="31" t="s">
        <v>100</v>
      </c>
      <c r="C289" s="31" t="s">
        <v>62</v>
      </c>
      <c r="D289" s="31" t="s">
        <v>65</v>
      </c>
      <c r="E289" s="92" t="s">
        <v>215</v>
      </c>
      <c r="F289" s="90"/>
      <c r="G289" s="86">
        <f>G290</f>
        <v>4960300</v>
      </c>
      <c r="H289" s="86">
        <f>H290</f>
        <v>0</v>
      </c>
      <c r="I289" s="86">
        <f>I290</f>
        <v>4960300</v>
      </c>
      <c r="J289" s="86">
        <f>J290</f>
        <v>0</v>
      </c>
    </row>
    <row r="290" spans="1:10" s="21" customFormat="1" ht="78.75">
      <c r="A290" s="91" t="s">
        <v>139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 t="s">
        <v>119</v>
      </c>
      <c r="G290" s="86">
        <f>6050300-735200-25000-329800</f>
        <v>4960300</v>
      </c>
      <c r="H290" s="86">
        <v>0</v>
      </c>
      <c r="I290" s="86">
        <f>6050300-735200-25000-329800</f>
        <v>4960300</v>
      </c>
      <c r="J290" s="86">
        <v>0</v>
      </c>
    </row>
    <row r="291" spans="1:10" s="21" customFormat="1" ht="31.5">
      <c r="A291" s="96" t="s">
        <v>140</v>
      </c>
      <c r="B291" s="31" t="s">
        <v>100</v>
      </c>
      <c r="C291" s="31" t="s">
        <v>62</v>
      </c>
      <c r="D291" s="31" t="s">
        <v>65</v>
      </c>
      <c r="E291" s="92" t="s">
        <v>312</v>
      </c>
      <c r="F291" s="90"/>
      <c r="G291" s="86">
        <f>G292</f>
        <v>2500</v>
      </c>
      <c r="H291" s="86">
        <f>H292</f>
        <v>0</v>
      </c>
      <c r="I291" s="86">
        <f>I292</f>
        <v>2500</v>
      </c>
      <c r="J291" s="86">
        <f>J292</f>
        <v>0</v>
      </c>
    </row>
    <row r="292" spans="1:10" s="21" customFormat="1" ht="31.5">
      <c r="A292" s="96" t="s">
        <v>141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7" t="s">
        <v>120</v>
      </c>
      <c r="G292" s="86">
        <v>2500</v>
      </c>
      <c r="H292" s="86">
        <v>0</v>
      </c>
      <c r="I292" s="86">
        <v>2500</v>
      </c>
      <c r="J292" s="86">
        <v>0</v>
      </c>
    </row>
    <row r="293" spans="1:10" s="21" customFormat="1" ht="63">
      <c r="A293" s="61" t="s">
        <v>334</v>
      </c>
      <c r="B293" s="31" t="s">
        <v>100</v>
      </c>
      <c r="C293" s="31" t="s">
        <v>62</v>
      </c>
      <c r="D293" s="31" t="s">
        <v>65</v>
      </c>
      <c r="E293" s="92" t="s">
        <v>337</v>
      </c>
      <c r="F293" s="97"/>
      <c r="G293" s="86">
        <f>G294</f>
        <v>25000</v>
      </c>
      <c r="H293" s="86">
        <f>H294</f>
        <v>0</v>
      </c>
      <c r="I293" s="86">
        <f>I294</f>
        <v>25000</v>
      </c>
      <c r="J293" s="86">
        <f>J294</f>
        <v>0</v>
      </c>
    </row>
    <row r="294" spans="1:10" s="21" customFormat="1" ht="78.75">
      <c r="A294" s="61" t="s">
        <v>139</v>
      </c>
      <c r="B294" s="31" t="s">
        <v>100</v>
      </c>
      <c r="C294" s="31" t="s">
        <v>62</v>
      </c>
      <c r="D294" s="31" t="s">
        <v>65</v>
      </c>
      <c r="E294" s="92" t="s">
        <v>337</v>
      </c>
      <c r="F294" s="97" t="s">
        <v>119</v>
      </c>
      <c r="G294" s="86">
        <v>25000</v>
      </c>
      <c r="H294" s="86">
        <v>0</v>
      </c>
      <c r="I294" s="86">
        <v>25000</v>
      </c>
      <c r="J294" s="86">
        <v>0</v>
      </c>
    </row>
    <row r="295" spans="1:10" s="21" customFormat="1" ht="15.75">
      <c r="A295" s="94" t="s">
        <v>66</v>
      </c>
      <c r="B295" s="82" t="s">
        <v>100</v>
      </c>
      <c r="C295" s="88" t="s">
        <v>62</v>
      </c>
      <c r="D295" s="88" t="s">
        <v>108</v>
      </c>
      <c r="E295" s="82"/>
      <c r="F295" s="88"/>
      <c r="G295" s="84">
        <f>G296+G305+G309+G313</f>
        <v>16886427</v>
      </c>
      <c r="H295" s="84">
        <f>H296+H305+H309+H313</f>
        <v>4300</v>
      </c>
      <c r="I295" s="84">
        <f>I296+I305+I309+I313</f>
        <v>16886429</v>
      </c>
      <c r="J295" s="84">
        <f>J296+J305+J309+J313</f>
        <v>4300</v>
      </c>
    </row>
    <row r="296" spans="1:10" s="21" customFormat="1" ht="31.5">
      <c r="A296" s="91" t="s">
        <v>25</v>
      </c>
      <c r="B296" s="92" t="s">
        <v>100</v>
      </c>
      <c r="C296" s="90" t="s">
        <v>62</v>
      </c>
      <c r="D296" s="90" t="s">
        <v>108</v>
      </c>
      <c r="E296" s="36" t="s">
        <v>24</v>
      </c>
      <c r="F296" s="36"/>
      <c r="G296" s="86">
        <f>G297+G302</f>
        <v>16656127</v>
      </c>
      <c r="H296" s="86">
        <f>H297+H302</f>
        <v>0</v>
      </c>
      <c r="I296" s="86">
        <f>I297+I302</f>
        <v>16656129</v>
      </c>
      <c r="J296" s="86">
        <f>J297+J302</f>
        <v>0</v>
      </c>
    </row>
    <row r="297" spans="1:10" s="21" customFormat="1" ht="31.5">
      <c r="A297" s="98" t="s">
        <v>26</v>
      </c>
      <c r="B297" s="92" t="s">
        <v>100</v>
      </c>
      <c r="C297" s="90" t="s">
        <v>62</v>
      </c>
      <c r="D297" s="90" t="s">
        <v>108</v>
      </c>
      <c r="E297" s="31" t="s">
        <v>23</v>
      </c>
      <c r="F297" s="31"/>
      <c r="G297" s="86">
        <f>G298+G300</f>
        <v>235000</v>
      </c>
      <c r="H297" s="86">
        <f>H298+H300</f>
        <v>0</v>
      </c>
      <c r="I297" s="86">
        <f>I298+I300</f>
        <v>235000</v>
      </c>
      <c r="J297" s="86">
        <f>J298+J300</f>
        <v>0</v>
      </c>
    </row>
    <row r="298" spans="1:10" s="21" customFormat="1" ht="31.5">
      <c r="A298" s="98" t="s">
        <v>218</v>
      </c>
      <c r="B298" s="92" t="s">
        <v>100</v>
      </c>
      <c r="C298" s="90" t="s">
        <v>62</v>
      </c>
      <c r="D298" s="90" t="s">
        <v>108</v>
      </c>
      <c r="E298" s="92" t="s">
        <v>217</v>
      </c>
      <c r="F298" s="31"/>
      <c r="G298" s="86">
        <f>G299</f>
        <v>200000</v>
      </c>
      <c r="H298" s="86">
        <f>H299</f>
        <v>0</v>
      </c>
      <c r="I298" s="86">
        <f>I299</f>
        <v>200000</v>
      </c>
      <c r="J298" s="86">
        <f>J299</f>
        <v>0</v>
      </c>
    </row>
    <row r="299" spans="1:10" s="28" customFormat="1" ht="31.5">
      <c r="A299" s="98" t="s">
        <v>141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 t="s">
        <v>120</v>
      </c>
      <c r="G299" s="46">
        <v>200000</v>
      </c>
      <c r="H299" s="86">
        <v>0</v>
      </c>
      <c r="I299" s="46">
        <v>200000</v>
      </c>
      <c r="J299" s="86">
        <v>0</v>
      </c>
    </row>
    <row r="300" spans="1:10" s="21" customFormat="1" ht="47.25">
      <c r="A300" s="98" t="s">
        <v>220</v>
      </c>
      <c r="B300" s="92" t="s">
        <v>100</v>
      </c>
      <c r="C300" s="90" t="s">
        <v>62</v>
      </c>
      <c r="D300" s="90" t="s">
        <v>108</v>
      </c>
      <c r="E300" s="92" t="s">
        <v>219</v>
      </c>
      <c r="F300" s="31"/>
      <c r="G300" s="86">
        <f>G301</f>
        <v>35000</v>
      </c>
      <c r="H300" s="86">
        <f>H301</f>
        <v>0</v>
      </c>
      <c r="I300" s="86">
        <f>I301</f>
        <v>35000</v>
      </c>
      <c r="J300" s="86">
        <f>J301</f>
        <v>0</v>
      </c>
    </row>
    <row r="301" spans="1:10" s="21" customFormat="1" ht="31.5">
      <c r="A301" s="98" t="s">
        <v>141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 t="s">
        <v>120</v>
      </c>
      <c r="G301" s="86">
        <f>70000-35000</f>
        <v>35000</v>
      </c>
      <c r="H301" s="86">
        <v>0</v>
      </c>
      <c r="I301" s="86">
        <f>70000-35000</f>
        <v>35000</v>
      </c>
      <c r="J301" s="86">
        <v>0</v>
      </c>
    </row>
    <row r="302" spans="1:10" s="40" customFormat="1" ht="63">
      <c r="A302" s="23" t="s">
        <v>318</v>
      </c>
      <c r="B302" s="92" t="s">
        <v>100</v>
      </c>
      <c r="C302" s="90" t="s">
        <v>62</v>
      </c>
      <c r="D302" s="90" t="s">
        <v>108</v>
      </c>
      <c r="E302" s="92" t="s">
        <v>317</v>
      </c>
      <c r="F302" s="92"/>
      <c r="G302" s="86">
        <f aca="true" t="shared" si="45" ref="G302:J303">G303</f>
        <v>16421127</v>
      </c>
      <c r="H302" s="86">
        <f t="shared" si="45"/>
        <v>0</v>
      </c>
      <c r="I302" s="86">
        <f t="shared" si="45"/>
        <v>16421129</v>
      </c>
      <c r="J302" s="86">
        <f t="shared" si="45"/>
        <v>0</v>
      </c>
    </row>
    <row r="303" spans="1:10" s="40" customFormat="1" ht="63">
      <c r="A303" s="99" t="s">
        <v>171</v>
      </c>
      <c r="B303" s="92" t="s">
        <v>100</v>
      </c>
      <c r="C303" s="90" t="s">
        <v>62</v>
      </c>
      <c r="D303" s="90" t="s">
        <v>108</v>
      </c>
      <c r="E303" s="92" t="s">
        <v>319</v>
      </c>
      <c r="F303" s="92"/>
      <c r="G303" s="86">
        <f t="shared" si="45"/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31.5">
      <c r="A304" s="23" t="s">
        <v>177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 t="s">
        <v>122</v>
      </c>
      <c r="G304" s="86">
        <f>16721127-300000</f>
        <v>16421127</v>
      </c>
      <c r="H304" s="86">
        <v>0</v>
      </c>
      <c r="I304" s="86">
        <f>16721129-300000</f>
        <v>16421129</v>
      </c>
      <c r="J304" s="86">
        <v>0</v>
      </c>
    </row>
    <row r="305" spans="1:10" s="21" customFormat="1" ht="31.5">
      <c r="A305" s="91" t="s">
        <v>29</v>
      </c>
      <c r="B305" s="92" t="s">
        <v>100</v>
      </c>
      <c r="C305" s="90" t="s">
        <v>62</v>
      </c>
      <c r="D305" s="90" t="s">
        <v>108</v>
      </c>
      <c r="E305" s="92" t="s">
        <v>27</v>
      </c>
      <c r="F305" s="92"/>
      <c r="G305" s="86">
        <f aca="true" t="shared" si="46" ref="G305:J307">G306</f>
        <v>4300</v>
      </c>
      <c r="H305" s="86">
        <f t="shared" si="46"/>
        <v>4300</v>
      </c>
      <c r="I305" s="86">
        <f t="shared" si="46"/>
        <v>4300</v>
      </c>
      <c r="J305" s="86">
        <f t="shared" si="46"/>
        <v>4300</v>
      </c>
    </row>
    <row r="306" spans="1:10" s="28" customFormat="1" ht="31.5">
      <c r="A306" s="91" t="s">
        <v>30</v>
      </c>
      <c r="B306" s="92" t="s">
        <v>100</v>
      </c>
      <c r="C306" s="90" t="s">
        <v>62</v>
      </c>
      <c r="D306" s="90" t="s">
        <v>108</v>
      </c>
      <c r="E306" s="92" t="s">
        <v>28</v>
      </c>
      <c r="F306" s="92"/>
      <c r="G306" s="86">
        <f t="shared" si="46"/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102.75" customHeight="1">
      <c r="A307" s="91" t="s">
        <v>345</v>
      </c>
      <c r="B307" s="92" t="s">
        <v>100</v>
      </c>
      <c r="C307" s="90" t="s">
        <v>62</v>
      </c>
      <c r="D307" s="90" t="s">
        <v>108</v>
      </c>
      <c r="E307" s="92" t="s">
        <v>225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1" customFormat="1" ht="31.5">
      <c r="A308" s="98" t="s">
        <v>141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 t="s">
        <v>120</v>
      </c>
      <c r="G308" s="86">
        <v>4300</v>
      </c>
      <c r="H308" s="86">
        <v>4300</v>
      </c>
      <c r="I308" s="86">
        <v>4300</v>
      </c>
      <c r="J308" s="86">
        <v>4300</v>
      </c>
    </row>
    <row r="309" spans="1:10" s="21" customFormat="1" ht="31.5">
      <c r="A309" s="91" t="s">
        <v>165</v>
      </c>
      <c r="B309" s="92" t="s">
        <v>100</v>
      </c>
      <c r="C309" s="90" t="s">
        <v>62</v>
      </c>
      <c r="D309" s="90" t="s">
        <v>108</v>
      </c>
      <c r="E309" s="92" t="s">
        <v>163</v>
      </c>
      <c r="F309" s="92"/>
      <c r="G309" s="86">
        <f aca="true" t="shared" si="47" ref="G309:J311">G310</f>
        <v>145000</v>
      </c>
      <c r="H309" s="86">
        <f t="shared" si="47"/>
        <v>0</v>
      </c>
      <c r="I309" s="86">
        <f t="shared" si="47"/>
        <v>145000</v>
      </c>
      <c r="J309" s="86">
        <f t="shared" si="47"/>
        <v>0</v>
      </c>
    </row>
    <row r="310" spans="1:10" s="21" customFormat="1" ht="31.5">
      <c r="A310" s="91" t="s">
        <v>166</v>
      </c>
      <c r="B310" s="92" t="s">
        <v>100</v>
      </c>
      <c r="C310" s="90" t="s">
        <v>62</v>
      </c>
      <c r="D310" s="90" t="s">
        <v>108</v>
      </c>
      <c r="E310" s="92" t="s">
        <v>164</v>
      </c>
      <c r="F310" s="92"/>
      <c r="G310" s="86">
        <f t="shared" si="47"/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8" customFormat="1" ht="47.25">
      <c r="A311" s="91" t="s">
        <v>167</v>
      </c>
      <c r="B311" s="92" t="s">
        <v>100</v>
      </c>
      <c r="C311" s="90" t="s">
        <v>62</v>
      </c>
      <c r="D311" s="90" t="s">
        <v>108</v>
      </c>
      <c r="E311" s="92" t="s">
        <v>162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1" customFormat="1" ht="31.5">
      <c r="A312" s="98" t="s">
        <v>141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 t="s">
        <v>120</v>
      </c>
      <c r="G312" s="86">
        <f>30000+90000+167200-47200-95000</f>
        <v>145000</v>
      </c>
      <c r="H312" s="86">
        <v>0</v>
      </c>
      <c r="I312" s="86">
        <f>30000+90000+167200-47200-95000</f>
        <v>145000</v>
      </c>
      <c r="J312" s="86">
        <v>0</v>
      </c>
    </row>
    <row r="313" spans="1:10" s="21" customFormat="1" ht="31.5">
      <c r="A313" s="91" t="s">
        <v>132</v>
      </c>
      <c r="B313" s="92" t="s">
        <v>100</v>
      </c>
      <c r="C313" s="90" t="s">
        <v>62</v>
      </c>
      <c r="D313" s="90" t="s">
        <v>108</v>
      </c>
      <c r="E313" s="92" t="s">
        <v>131</v>
      </c>
      <c r="F313" s="92"/>
      <c r="G313" s="86">
        <f aca="true" t="shared" si="48" ref="G313:J315">G314</f>
        <v>81000</v>
      </c>
      <c r="H313" s="86">
        <f t="shared" si="48"/>
        <v>0</v>
      </c>
      <c r="I313" s="86">
        <f t="shared" si="48"/>
        <v>81000</v>
      </c>
      <c r="J313" s="86">
        <f t="shared" si="48"/>
        <v>0</v>
      </c>
    </row>
    <row r="314" spans="1:10" s="21" customFormat="1" ht="31.5">
      <c r="A314" s="91" t="s">
        <v>53</v>
      </c>
      <c r="B314" s="92" t="s">
        <v>100</v>
      </c>
      <c r="C314" s="90" t="s">
        <v>62</v>
      </c>
      <c r="D314" s="90" t="s">
        <v>108</v>
      </c>
      <c r="E314" s="92" t="s">
        <v>51</v>
      </c>
      <c r="F314" s="92"/>
      <c r="G314" s="86">
        <f t="shared" si="48"/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161</v>
      </c>
      <c r="B315" s="92" t="s">
        <v>100</v>
      </c>
      <c r="C315" s="90" t="s">
        <v>62</v>
      </c>
      <c r="D315" s="90" t="s">
        <v>108</v>
      </c>
      <c r="E315" s="92" t="s">
        <v>52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8" t="s">
        <v>141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 t="s">
        <v>120</v>
      </c>
      <c r="G316" s="46">
        <f>151900-50000-20900</f>
        <v>81000</v>
      </c>
      <c r="H316" s="86">
        <v>0</v>
      </c>
      <c r="I316" s="46">
        <f>151900-50000-20900</f>
        <v>81000</v>
      </c>
      <c r="J316" s="86">
        <v>0</v>
      </c>
    </row>
    <row r="317" spans="1:10" s="21" customFormat="1" ht="15.75">
      <c r="A317" s="81" t="s">
        <v>74</v>
      </c>
      <c r="B317" s="82" t="s">
        <v>100</v>
      </c>
      <c r="C317" s="88" t="s">
        <v>75</v>
      </c>
      <c r="D317" s="88"/>
      <c r="E317" s="82"/>
      <c r="F317" s="82"/>
      <c r="G317" s="84">
        <f>G318+G329+G352+G373</f>
        <v>168687921</v>
      </c>
      <c r="H317" s="84">
        <f>H318+H329+H352+H373</f>
        <v>114339900</v>
      </c>
      <c r="I317" s="84">
        <f>I318+I329+I352+I373</f>
        <v>180235329</v>
      </c>
      <c r="J317" s="84">
        <f>J318+J329+J352+J373</f>
        <v>118572300</v>
      </c>
    </row>
    <row r="318" spans="1:10" s="21" customFormat="1" ht="15.75">
      <c r="A318" s="81" t="s">
        <v>69</v>
      </c>
      <c r="B318" s="82" t="s">
        <v>100</v>
      </c>
      <c r="C318" s="88" t="s">
        <v>75</v>
      </c>
      <c r="D318" s="88" t="s">
        <v>62</v>
      </c>
      <c r="E318" s="83"/>
      <c r="F318" s="82"/>
      <c r="G318" s="84">
        <f aca="true" t="shared" si="49" ref="G318:J319">G319</f>
        <v>62833556</v>
      </c>
      <c r="H318" s="84">
        <f t="shared" si="49"/>
        <v>41881500</v>
      </c>
      <c r="I318" s="84">
        <f t="shared" si="49"/>
        <v>67556564</v>
      </c>
      <c r="J318" s="84">
        <f t="shared" si="49"/>
        <v>43604500</v>
      </c>
    </row>
    <row r="319" spans="1:10" s="21" customFormat="1" ht="31.5">
      <c r="A319" s="76" t="s">
        <v>25</v>
      </c>
      <c r="B319" s="92" t="s">
        <v>100</v>
      </c>
      <c r="C319" s="90" t="s">
        <v>75</v>
      </c>
      <c r="D319" s="90" t="s">
        <v>62</v>
      </c>
      <c r="E319" s="92" t="s">
        <v>24</v>
      </c>
      <c r="F319" s="92"/>
      <c r="G319" s="46">
        <f t="shared" si="49"/>
        <v>62833556</v>
      </c>
      <c r="H319" s="46">
        <f t="shared" si="49"/>
        <v>41881500</v>
      </c>
      <c r="I319" s="46">
        <f t="shared" si="49"/>
        <v>67556564</v>
      </c>
      <c r="J319" s="46">
        <f t="shared" si="49"/>
        <v>43604500</v>
      </c>
    </row>
    <row r="320" spans="1:10" s="21" customFormat="1" ht="31.5">
      <c r="A320" s="6" t="s">
        <v>26</v>
      </c>
      <c r="B320" s="92" t="s">
        <v>100</v>
      </c>
      <c r="C320" s="90" t="s">
        <v>75</v>
      </c>
      <c r="D320" s="90" t="s">
        <v>62</v>
      </c>
      <c r="E320" s="92" t="s">
        <v>23</v>
      </c>
      <c r="F320" s="90"/>
      <c r="G320" s="46">
        <f>G321+G325+G327+G323</f>
        <v>62833556</v>
      </c>
      <c r="H320" s="46">
        <f>H321+H325+H327+H323</f>
        <v>41881500</v>
      </c>
      <c r="I320" s="46">
        <f>I321+I325+I327+I323</f>
        <v>67556564</v>
      </c>
      <c r="J320" s="46">
        <f>J321+J325+J327+J323</f>
        <v>43604500</v>
      </c>
    </row>
    <row r="321" spans="1:10" s="21" customFormat="1" ht="63">
      <c r="A321" s="6" t="s">
        <v>171</v>
      </c>
      <c r="B321" s="92" t="s">
        <v>100</v>
      </c>
      <c r="C321" s="90" t="s">
        <v>75</v>
      </c>
      <c r="D321" s="90" t="s">
        <v>62</v>
      </c>
      <c r="E321" s="92" t="s">
        <v>230</v>
      </c>
      <c r="F321" s="90"/>
      <c r="G321" s="46">
        <f>G322</f>
        <v>20892056</v>
      </c>
      <c r="H321" s="46">
        <f>H322</f>
        <v>0</v>
      </c>
      <c r="I321" s="46">
        <f>I322</f>
        <v>23892064</v>
      </c>
      <c r="J321" s="46">
        <f>J322</f>
        <v>0</v>
      </c>
    </row>
    <row r="322" spans="1:10" s="21" customFormat="1" ht="31.5">
      <c r="A322" s="76" t="s">
        <v>177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 t="s">
        <v>122</v>
      </c>
      <c r="G322" s="46">
        <f>26052200-946626-910910-3000000-8-302600</f>
        <v>20892056</v>
      </c>
      <c r="H322" s="86">
        <v>0</v>
      </c>
      <c r="I322" s="46">
        <f>26052200-946626-910910-302600</f>
        <v>23892064</v>
      </c>
      <c r="J322" s="86">
        <v>0</v>
      </c>
    </row>
    <row r="323" spans="1:10" s="23" customFormat="1" ht="31.5" customHeight="1">
      <c r="A323" s="100" t="s">
        <v>338</v>
      </c>
      <c r="B323" s="101" t="s">
        <v>100</v>
      </c>
      <c r="C323" s="102" t="s">
        <v>75</v>
      </c>
      <c r="D323" s="102" t="s">
        <v>62</v>
      </c>
      <c r="E323" s="101" t="s">
        <v>237</v>
      </c>
      <c r="F323" s="90"/>
      <c r="G323" s="46">
        <f>G324</f>
        <v>60000</v>
      </c>
      <c r="H323" s="46">
        <f>H324</f>
        <v>0</v>
      </c>
      <c r="I323" s="46">
        <f>I324</f>
        <v>60000</v>
      </c>
      <c r="J323" s="46">
        <f>J324</f>
        <v>0</v>
      </c>
    </row>
    <row r="324" spans="1:10" s="23" customFormat="1" ht="31.5">
      <c r="A324" s="76" t="s">
        <v>177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 t="s">
        <v>122</v>
      </c>
      <c r="G324" s="46">
        <f>80000-20000</f>
        <v>60000</v>
      </c>
      <c r="H324" s="46">
        <v>0</v>
      </c>
      <c r="I324" s="46">
        <f>80000-20000</f>
        <v>60000</v>
      </c>
      <c r="J324" s="46">
        <v>0</v>
      </c>
    </row>
    <row r="325" spans="1:10" s="23" customFormat="1" ht="78.75">
      <c r="A325" s="76" t="s">
        <v>234</v>
      </c>
      <c r="B325" s="92" t="s">
        <v>100</v>
      </c>
      <c r="C325" s="90" t="s">
        <v>75</v>
      </c>
      <c r="D325" s="90" t="s">
        <v>62</v>
      </c>
      <c r="E325" s="92" t="s">
        <v>233</v>
      </c>
      <c r="F325" s="90"/>
      <c r="G325" s="46">
        <f>G326</f>
        <v>2100000</v>
      </c>
      <c r="H325" s="46">
        <f>H326</f>
        <v>2100000</v>
      </c>
      <c r="I325" s="46">
        <f>I326</f>
        <v>2200000</v>
      </c>
      <c r="J325" s="46">
        <f>J326</f>
        <v>2200000</v>
      </c>
    </row>
    <row r="326" spans="1:10" s="23" customFormat="1" ht="31.5">
      <c r="A326" s="76" t="s">
        <v>177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 t="s">
        <v>122</v>
      </c>
      <c r="G326" s="46">
        <v>2100000</v>
      </c>
      <c r="H326" s="46">
        <v>2100000</v>
      </c>
      <c r="I326" s="46">
        <v>2200000</v>
      </c>
      <c r="J326" s="46">
        <v>2200000</v>
      </c>
    </row>
    <row r="327" spans="1:10" s="23" customFormat="1" ht="63">
      <c r="A327" s="76" t="s">
        <v>236</v>
      </c>
      <c r="B327" s="92" t="s">
        <v>100</v>
      </c>
      <c r="C327" s="90" t="s">
        <v>75</v>
      </c>
      <c r="D327" s="90" t="s">
        <v>62</v>
      </c>
      <c r="E327" s="92" t="s">
        <v>235</v>
      </c>
      <c r="F327" s="90"/>
      <c r="G327" s="46">
        <f>G328</f>
        <v>39781500</v>
      </c>
      <c r="H327" s="46">
        <f>H328</f>
        <v>39781500</v>
      </c>
      <c r="I327" s="46">
        <f>I328</f>
        <v>41404500</v>
      </c>
      <c r="J327" s="46">
        <f>J328</f>
        <v>41404500</v>
      </c>
    </row>
    <row r="328" spans="1:10" s="23" customFormat="1" ht="31.5">
      <c r="A328" s="76" t="s">
        <v>177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 t="s">
        <v>122</v>
      </c>
      <c r="G328" s="46">
        <v>39781500</v>
      </c>
      <c r="H328" s="46">
        <v>39781500</v>
      </c>
      <c r="I328" s="46">
        <v>41404500</v>
      </c>
      <c r="J328" s="46">
        <v>41404500</v>
      </c>
    </row>
    <row r="329" spans="1:10" s="23" customFormat="1" ht="15.75">
      <c r="A329" s="81" t="s">
        <v>82</v>
      </c>
      <c r="B329" s="82" t="s">
        <v>100</v>
      </c>
      <c r="C329" s="82" t="s">
        <v>75</v>
      </c>
      <c r="D329" s="82" t="s">
        <v>64</v>
      </c>
      <c r="E329" s="82"/>
      <c r="F329" s="88"/>
      <c r="G329" s="84">
        <f>G330+G346</f>
        <v>96554765</v>
      </c>
      <c r="H329" s="84">
        <f>H330+H346</f>
        <v>72209800</v>
      </c>
      <c r="I329" s="84">
        <f>I330+I346</f>
        <v>103064165</v>
      </c>
      <c r="J329" s="84">
        <f>J330+J346</f>
        <v>74719200</v>
      </c>
    </row>
    <row r="330" spans="1:10" s="23" customFormat="1" ht="31.5">
      <c r="A330" s="76" t="s">
        <v>25</v>
      </c>
      <c r="B330" s="31" t="s">
        <v>100</v>
      </c>
      <c r="C330" s="31" t="s">
        <v>75</v>
      </c>
      <c r="D330" s="31" t="s">
        <v>64</v>
      </c>
      <c r="E330" s="92" t="s">
        <v>24</v>
      </c>
      <c r="F330" s="92"/>
      <c r="G330" s="86">
        <f>G331</f>
        <v>86881123</v>
      </c>
      <c r="H330" s="86">
        <f>H331</f>
        <v>70557100</v>
      </c>
      <c r="I330" s="86">
        <f>I331</f>
        <v>92370523</v>
      </c>
      <c r="J330" s="86">
        <f>J331</f>
        <v>73046500</v>
      </c>
    </row>
    <row r="331" spans="1:10" s="21" customFormat="1" ht="31.5">
      <c r="A331" s="6" t="s">
        <v>26</v>
      </c>
      <c r="B331" s="31" t="s">
        <v>100</v>
      </c>
      <c r="C331" s="31" t="s">
        <v>75</v>
      </c>
      <c r="D331" s="31" t="s">
        <v>64</v>
      </c>
      <c r="E331" s="92" t="s">
        <v>23</v>
      </c>
      <c r="F331" s="90"/>
      <c r="G331" s="86">
        <f>G332+G334+G336+G338+G340+G342+G344</f>
        <v>86881123</v>
      </c>
      <c r="H331" s="86">
        <f>H332+H334+H336+H338+H340+H342+H344</f>
        <v>70557100</v>
      </c>
      <c r="I331" s="86">
        <f>I332+I334+I336+I338+I340+I342+I344</f>
        <v>92370523</v>
      </c>
      <c r="J331" s="86">
        <f>J332+J334+J336+J338+J340+J342+J344</f>
        <v>73046500</v>
      </c>
    </row>
    <row r="332" spans="1:10" s="21" customFormat="1" ht="63">
      <c r="A332" s="6" t="s">
        <v>171</v>
      </c>
      <c r="B332" s="31" t="s">
        <v>100</v>
      </c>
      <c r="C332" s="31" t="s">
        <v>75</v>
      </c>
      <c r="D332" s="31" t="s">
        <v>64</v>
      </c>
      <c r="E332" s="92" t="s">
        <v>230</v>
      </c>
      <c r="F332" s="90"/>
      <c r="G332" s="86">
        <f>G333</f>
        <v>15197023</v>
      </c>
      <c r="H332" s="86">
        <f>H333</f>
        <v>0</v>
      </c>
      <c r="I332" s="86">
        <f>I333</f>
        <v>18197023</v>
      </c>
      <c r="J332" s="86">
        <f>J333</f>
        <v>0</v>
      </c>
    </row>
    <row r="333" spans="1:10" s="21" customFormat="1" ht="31.5">
      <c r="A333" s="76" t="s">
        <v>177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 t="s">
        <v>122</v>
      </c>
      <c r="G333" s="86">
        <f>21074400-2637060-240317-3000000</f>
        <v>15197023</v>
      </c>
      <c r="H333" s="86">
        <v>0</v>
      </c>
      <c r="I333" s="86">
        <f>21074400-2637060-240317</f>
        <v>18197023</v>
      </c>
      <c r="J333" s="86">
        <v>0</v>
      </c>
    </row>
    <row r="334" spans="1:10" s="21" customFormat="1" ht="31.5">
      <c r="A334" s="100" t="s">
        <v>338</v>
      </c>
      <c r="B334" s="31" t="s">
        <v>100</v>
      </c>
      <c r="C334" s="31" t="s">
        <v>75</v>
      </c>
      <c r="D334" s="31" t="s">
        <v>64</v>
      </c>
      <c r="E334" s="92" t="s">
        <v>237</v>
      </c>
      <c r="F334" s="92"/>
      <c r="G334" s="86">
        <f>G335</f>
        <v>100000</v>
      </c>
      <c r="H334" s="86">
        <f>H335</f>
        <v>0</v>
      </c>
      <c r="I334" s="86">
        <f>I335</f>
        <v>100000</v>
      </c>
      <c r="J334" s="86">
        <f>J335</f>
        <v>0</v>
      </c>
    </row>
    <row r="335" spans="1:10" s="21" customFormat="1" ht="31.5">
      <c r="A335" s="76" t="s">
        <v>177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 t="s">
        <v>122</v>
      </c>
      <c r="G335" s="86">
        <f>284400-34400-150000</f>
        <v>100000</v>
      </c>
      <c r="H335" s="46">
        <v>0</v>
      </c>
      <c r="I335" s="86">
        <f>284400-34400-150000</f>
        <v>100000</v>
      </c>
      <c r="J335" s="46">
        <v>0</v>
      </c>
    </row>
    <row r="336" spans="1:10" s="21" customFormat="1" ht="31.5">
      <c r="A336" s="91" t="s">
        <v>161</v>
      </c>
      <c r="B336" s="31" t="s">
        <v>100</v>
      </c>
      <c r="C336" s="31" t="s">
        <v>75</v>
      </c>
      <c r="D336" s="31" t="s">
        <v>64</v>
      </c>
      <c r="E336" s="92" t="s">
        <v>238</v>
      </c>
      <c r="F336" s="92"/>
      <c r="G336" s="86">
        <f>G337</f>
        <v>1027000</v>
      </c>
      <c r="H336" s="86">
        <f>H337</f>
        <v>0</v>
      </c>
      <c r="I336" s="86">
        <f>I337</f>
        <v>1027000</v>
      </c>
      <c r="J336" s="86">
        <f>J337</f>
        <v>0</v>
      </c>
    </row>
    <row r="337" spans="1:10" s="21" customFormat="1" ht="31.5">
      <c r="A337" s="76" t="s">
        <v>177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 t="s">
        <v>122</v>
      </c>
      <c r="G337" s="86">
        <f>1327000-104400-300000+104400</f>
        <v>1027000</v>
      </c>
      <c r="H337" s="46">
        <v>0</v>
      </c>
      <c r="I337" s="86">
        <f>1327000-104400-300000+104400</f>
        <v>1027000</v>
      </c>
      <c r="J337" s="46">
        <v>0</v>
      </c>
    </row>
    <row r="338" spans="1:10" s="21" customFormat="1" ht="78.75">
      <c r="A338" s="98" t="s">
        <v>234</v>
      </c>
      <c r="B338" s="31" t="s">
        <v>100</v>
      </c>
      <c r="C338" s="31" t="s">
        <v>75</v>
      </c>
      <c r="D338" s="31" t="s">
        <v>64</v>
      </c>
      <c r="E338" s="92" t="s">
        <v>233</v>
      </c>
      <c r="F338" s="92"/>
      <c r="G338" s="86">
        <f>G339</f>
        <v>1806100</v>
      </c>
      <c r="H338" s="86">
        <f>H339</f>
        <v>1806100</v>
      </c>
      <c r="I338" s="86">
        <f>I339</f>
        <v>1906100</v>
      </c>
      <c r="J338" s="86">
        <f>J339</f>
        <v>1906100</v>
      </c>
    </row>
    <row r="339" spans="1:10" s="21" customFormat="1" ht="31.5">
      <c r="A339" s="76" t="s">
        <v>177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 t="s">
        <v>122</v>
      </c>
      <c r="G339" s="86">
        <v>1806100</v>
      </c>
      <c r="H339" s="86">
        <v>1806100</v>
      </c>
      <c r="I339" s="86">
        <v>1906100</v>
      </c>
      <c r="J339" s="86">
        <v>1906100</v>
      </c>
    </row>
    <row r="340" spans="1:10" s="21" customFormat="1" ht="78.75">
      <c r="A340" s="98" t="s">
        <v>240</v>
      </c>
      <c r="B340" s="31" t="s">
        <v>100</v>
      </c>
      <c r="C340" s="31" t="s">
        <v>75</v>
      </c>
      <c r="D340" s="31" t="s">
        <v>64</v>
      </c>
      <c r="E340" s="92" t="s">
        <v>239</v>
      </c>
      <c r="F340" s="31"/>
      <c r="G340" s="46">
        <f>G341</f>
        <v>130000</v>
      </c>
      <c r="H340" s="46">
        <f>H341</f>
        <v>130000</v>
      </c>
      <c r="I340" s="46">
        <f>I341</f>
        <v>118500</v>
      </c>
      <c r="J340" s="46">
        <f>J341</f>
        <v>118500</v>
      </c>
    </row>
    <row r="341" spans="1:10" s="21" customFormat="1" ht="31.5">
      <c r="A341" s="76" t="s">
        <v>177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 t="s">
        <v>122</v>
      </c>
      <c r="G341" s="46">
        <v>130000</v>
      </c>
      <c r="H341" s="46">
        <v>130000</v>
      </c>
      <c r="I341" s="46">
        <v>118500</v>
      </c>
      <c r="J341" s="46">
        <v>118500</v>
      </c>
    </row>
    <row r="342" spans="1:10" s="28" customFormat="1" ht="63">
      <c r="A342" s="98" t="s">
        <v>242</v>
      </c>
      <c r="B342" s="31" t="s">
        <v>100</v>
      </c>
      <c r="C342" s="31" t="s">
        <v>75</v>
      </c>
      <c r="D342" s="31" t="s">
        <v>64</v>
      </c>
      <c r="E342" s="92" t="s">
        <v>241</v>
      </c>
      <c r="F342" s="31"/>
      <c r="G342" s="86">
        <f>G343</f>
        <v>67362100</v>
      </c>
      <c r="H342" s="86">
        <f>H343</f>
        <v>67362100</v>
      </c>
      <c r="I342" s="86">
        <f>I343</f>
        <v>69763000</v>
      </c>
      <c r="J342" s="86">
        <f>J343</f>
        <v>69763000</v>
      </c>
    </row>
    <row r="343" spans="1:10" s="28" customFormat="1" ht="31.5">
      <c r="A343" s="76" t="s">
        <v>177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 t="s">
        <v>122</v>
      </c>
      <c r="G343" s="86">
        <v>67362100</v>
      </c>
      <c r="H343" s="86">
        <v>67362100</v>
      </c>
      <c r="I343" s="86">
        <v>69763000</v>
      </c>
      <c r="J343" s="86">
        <v>69763000</v>
      </c>
    </row>
    <row r="344" spans="1:10" s="21" customFormat="1" ht="31.5">
      <c r="A344" s="98" t="s">
        <v>244</v>
      </c>
      <c r="B344" s="31" t="s">
        <v>100</v>
      </c>
      <c r="C344" s="31" t="s">
        <v>75</v>
      </c>
      <c r="D344" s="31" t="s">
        <v>64</v>
      </c>
      <c r="E344" s="92" t="s">
        <v>243</v>
      </c>
      <c r="F344" s="31"/>
      <c r="G344" s="86">
        <f>G345</f>
        <v>1258900</v>
      </c>
      <c r="H344" s="86">
        <f>H345</f>
        <v>1258900</v>
      </c>
      <c r="I344" s="86">
        <f>I345</f>
        <v>1258900</v>
      </c>
      <c r="J344" s="86">
        <f>J345</f>
        <v>1258900</v>
      </c>
    </row>
    <row r="345" spans="1:10" s="21" customFormat="1" ht="31.5">
      <c r="A345" s="76" t="s">
        <v>177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 t="s">
        <v>122</v>
      </c>
      <c r="G345" s="86">
        <v>1258900</v>
      </c>
      <c r="H345" s="86">
        <v>1258900</v>
      </c>
      <c r="I345" s="86">
        <v>1258900</v>
      </c>
      <c r="J345" s="86">
        <v>1258900</v>
      </c>
    </row>
    <row r="346" spans="1:10" s="21" customFormat="1" ht="31.5">
      <c r="A346" s="6" t="s">
        <v>35</v>
      </c>
      <c r="B346" s="31" t="s">
        <v>100</v>
      </c>
      <c r="C346" s="31" t="s">
        <v>75</v>
      </c>
      <c r="D346" s="31" t="s">
        <v>64</v>
      </c>
      <c r="E346" s="92" t="s">
        <v>33</v>
      </c>
      <c r="F346" s="92"/>
      <c r="G346" s="86">
        <f>G347</f>
        <v>9673642</v>
      </c>
      <c r="H346" s="86">
        <f>H347</f>
        <v>1652700</v>
      </c>
      <c r="I346" s="86">
        <f>I347</f>
        <v>10693642</v>
      </c>
      <c r="J346" s="86">
        <f>J347</f>
        <v>1672700</v>
      </c>
    </row>
    <row r="347" spans="1:10" s="21" customFormat="1" ht="31.5">
      <c r="A347" s="91" t="s">
        <v>36</v>
      </c>
      <c r="B347" s="31" t="s">
        <v>100</v>
      </c>
      <c r="C347" s="31" t="s">
        <v>75</v>
      </c>
      <c r="D347" s="31" t="s">
        <v>64</v>
      </c>
      <c r="E347" s="89" t="s">
        <v>34</v>
      </c>
      <c r="F347" s="89"/>
      <c r="G347" s="86">
        <f>G348+G350</f>
        <v>9673642</v>
      </c>
      <c r="H347" s="86">
        <f>H348+H350</f>
        <v>1652700</v>
      </c>
      <c r="I347" s="86">
        <f>I348+I350</f>
        <v>10693642</v>
      </c>
      <c r="J347" s="86">
        <f>J348+J350</f>
        <v>1672700</v>
      </c>
    </row>
    <row r="348" spans="1:10" s="21" customFormat="1" ht="63">
      <c r="A348" s="91" t="s">
        <v>171</v>
      </c>
      <c r="B348" s="31" t="s">
        <v>100</v>
      </c>
      <c r="C348" s="31" t="s">
        <v>75</v>
      </c>
      <c r="D348" s="31" t="s">
        <v>64</v>
      </c>
      <c r="E348" s="89" t="s">
        <v>245</v>
      </c>
      <c r="F348" s="89"/>
      <c r="G348" s="86">
        <f>G349</f>
        <v>8020942</v>
      </c>
      <c r="H348" s="86">
        <f>H349</f>
        <v>0</v>
      </c>
      <c r="I348" s="86">
        <f>I349</f>
        <v>9020942</v>
      </c>
      <c r="J348" s="86">
        <f>J349</f>
        <v>0</v>
      </c>
    </row>
    <row r="349" spans="1:10" s="21" customFormat="1" ht="31.5">
      <c r="A349" s="76" t="s">
        <v>177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31" t="s">
        <v>122</v>
      </c>
      <c r="G349" s="86">
        <f>9133500-112558-1000000</f>
        <v>8020942</v>
      </c>
      <c r="H349" s="86">
        <v>0</v>
      </c>
      <c r="I349" s="86">
        <f>9133500-112558</f>
        <v>9020942</v>
      </c>
      <c r="J349" s="86">
        <v>0</v>
      </c>
    </row>
    <row r="350" spans="1:10" s="21" customFormat="1" ht="78.75">
      <c r="A350" s="98" t="s">
        <v>234</v>
      </c>
      <c r="B350" s="31" t="s">
        <v>100</v>
      </c>
      <c r="C350" s="31" t="s">
        <v>75</v>
      </c>
      <c r="D350" s="31" t="s">
        <v>64</v>
      </c>
      <c r="E350" s="89" t="s">
        <v>262</v>
      </c>
      <c r="F350" s="89"/>
      <c r="G350" s="86">
        <f>G351</f>
        <v>1652700</v>
      </c>
      <c r="H350" s="86">
        <f>H351</f>
        <v>1652700</v>
      </c>
      <c r="I350" s="86">
        <f>I351</f>
        <v>1672700</v>
      </c>
      <c r="J350" s="86">
        <f>J351</f>
        <v>1672700</v>
      </c>
    </row>
    <row r="351" spans="1:10" s="21" customFormat="1" ht="31.5">
      <c r="A351" s="76" t="s">
        <v>177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>
        <v>600</v>
      </c>
      <c r="G351" s="86">
        <v>1652700</v>
      </c>
      <c r="H351" s="86">
        <v>1652700</v>
      </c>
      <c r="I351" s="86">
        <v>1672700</v>
      </c>
      <c r="J351" s="86">
        <v>1672700</v>
      </c>
    </row>
    <row r="352" spans="1:10" s="21" customFormat="1" ht="15.75">
      <c r="A352" s="95" t="s">
        <v>83</v>
      </c>
      <c r="B352" s="82" t="s">
        <v>100</v>
      </c>
      <c r="C352" s="82" t="s">
        <v>75</v>
      </c>
      <c r="D352" s="82" t="s">
        <v>75</v>
      </c>
      <c r="E352" s="83"/>
      <c r="F352" s="83"/>
      <c r="G352" s="84">
        <f>G353+G369+G363</f>
        <v>936800</v>
      </c>
      <c r="H352" s="84">
        <f>H353+H369+H363</f>
        <v>248600</v>
      </c>
      <c r="I352" s="84">
        <f>I353+I369+I363</f>
        <v>951800</v>
      </c>
      <c r="J352" s="84">
        <f>J353+J369+J363</f>
        <v>248600</v>
      </c>
    </row>
    <row r="353" spans="1:10" s="25" customFormat="1" ht="31.5">
      <c r="A353" s="91" t="s">
        <v>25</v>
      </c>
      <c r="B353" s="92" t="s">
        <v>100</v>
      </c>
      <c r="C353" s="92" t="s">
        <v>75</v>
      </c>
      <c r="D353" s="92" t="s">
        <v>75</v>
      </c>
      <c r="E353" s="89" t="s">
        <v>24</v>
      </c>
      <c r="F353" s="89"/>
      <c r="G353" s="86">
        <f>G354+G357</f>
        <v>856800</v>
      </c>
      <c r="H353" s="86">
        <f>H354+H357</f>
        <v>248600</v>
      </c>
      <c r="I353" s="86">
        <f>I354+I357</f>
        <v>856800</v>
      </c>
      <c r="J353" s="86">
        <f>J354+J357</f>
        <v>248600</v>
      </c>
    </row>
    <row r="354" spans="1:10" s="29" customFormat="1" ht="15.75">
      <c r="A354" s="91" t="s">
        <v>248</v>
      </c>
      <c r="B354" s="92" t="s">
        <v>100</v>
      </c>
      <c r="C354" s="92" t="s">
        <v>75</v>
      </c>
      <c r="D354" s="92" t="s">
        <v>75</v>
      </c>
      <c r="E354" s="89" t="s">
        <v>247</v>
      </c>
      <c r="F354" s="89"/>
      <c r="G354" s="86">
        <f aca="true" t="shared" si="50" ref="G354:J355">G355</f>
        <v>150000</v>
      </c>
      <c r="H354" s="86">
        <f t="shared" si="50"/>
        <v>0</v>
      </c>
      <c r="I354" s="86">
        <f t="shared" si="50"/>
        <v>150000</v>
      </c>
      <c r="J354" s="86">
        <f t="shared" si="50"/>
        <v>0</v>
      </c>
    </row>
    <row r="355" spans="1:10" s="25" customFormat="1" ht="31.5">
      <c r="A355" s="91" t="s">
        <v>218</v>
      </c>
      <c r="B355" s="92" t="s">
        <v>100</v>
      </c>
      <c r="C355" s="92" t="s">
        <v>75</v>
      </c>
      <c r="D355" s="92" t="s">
        <v>75</v>
      </c>
      <c r="E355" s="89" t="s">
        <v>246</v>
      </c>
      <c r="F355" s="89"/>
      <c r="G355" s="86">
        <f t="shared" si="50"/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141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>
        <v>200</v>
      </c>
      <c r="G356" s="86">
        <f>14000+57000+24500+54500</f>
        <v>150000</v>
      </c>
      <c r="H356" s="86">
        <v>0</v>
      </c>
      <c r="I356" s="86">
        <f>14000+57000+24500+54500</f>
        <v>150000</v>
      </c>
      <c r="J356" s="86">
        <v>0</v>
      </c>
    </row>
    <row r="357" spans="1:10" s="25" customFormat="1" ht="31.5">
      <c r="A357" s="91" t="s">
        <v>251</v>
      </c>
      <c r="B357" s="92" t="s">
        <v>100</v>
      </c>
      <c r="C357" s="92" t="s">
        <v>75</v>
      </c>
      <c r="D357" s="92" t="s">
        <v>75</v>
      </c>
      <c r="E357" s="34" t="s">
        <v>250</v>
      </c>
      <c r="F357" s="89"/>
      <c r="G357" s="86">
        <f>G358+G361</f>
        <v>706800</v>
      </c>
      <c r="H357" s="86">
        <f>H358+H361</f>
        <v>248600</v>
      </c>
      <c r="I357" s="86">
        <f>I358+I361</f>
        <v>706800</v>
      </c>
      <c r="J357" s="86">
        <f>J358+J361</f>
        <v>248600</v>
      </c>
    </row>
    <row r="358" spans="1:10" s="21" customFormat="1" ht="31.5">
      <c r="A358" s="91" t="s">
        <v>252</v>
      </c>
      <c r="B358" s="92" t="s">
        <v>100</v>
      </c>
      <c r="C358" s="92" t="s">
        <v>75</v>
      </c>
      <c r="D358" s="92" t="s">
        <v>75</v>
      </c>
      <c r="E358" s="89" t="s">
        <v>249</v>
      </c>
      <c r="F358" s="90"/>
      <c r="G358" s="86">
        <f>G359+G360</f>
        <v>458200</v>
      </c>
      <c r="H358" s="86">
        <f>H359+H360</f>
        <v>0</v>
      </c>
      <c r="I358" s="86">
        <f>I359+I360</f>
        <v>458200</v>
      </c>
      <c r="J358" s="86">
        <f>J359+J360</f>
        <v>0</v>
      </c>
    </row>
    <row r="359" spans="1:10" s="21" customFormat="1" ht="31.5">
      <c r="A359" s="91" t="s">
        <v>141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 t="s">
        <v>120</v>
      </c>
      <c r="G359" s="86">
        <v>338200</v>
      </c>
      <c r="H359" s="86">
        <v>0</v>
      </c>
      <c r="I359" s="86">
        <v>338200</v>
      </c>
      <c r="J359" s="86">
        <v>0</v>
      </c>
    </row>
    <row r="360" spans="1:10" s="21" customFormat="1" ht="31.5">
      <c r="A360" s="76" t="s">
        <v>177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122</v>
      </c>
      <c r="G360" s="86">
        <v>120000</v>
      </c>
      <c r="H360" s="103">
        <v>0</v>
      </c>
      <c r="I360" s="86">
        <v>120000</v>
      </c>
      <c r="J360" s="103">
        <v>0</v>
      </c>
    </row>
    <row r="361" spans="1:10" s="21" customFormat="1" ht="63">
      <c r="A361" s="93" t="s">
        <v>254</v>
      </c>
      <c r="B361" s="92" t="s">
        <v>100</v>
      </c>
      <c r="C361" s="92" t="s">
        <v>75</v>
      </c>
      <c r="D361" s="92" t="s">
        <v>75</v>
      </c>
      <c r="E361" s="92" t="s">
        <v>253</v>
      </c>
      <c r="F361" s="92"/>
      <c r="G361" s="86">
        <f>G362</f>
        <v>248600</v>
      </c>
      <c r="H361" s="86">
        <f>H362</f>
        <v>248600</v>
      </c>
      <c r="I361" s="86">
        <f>I362</f>
        <v>248600</v>
      </c>
      <c r="J361" s="86">
        <f>J362</f>
        <v>248600</v>
      </c>
    </row>
    <row r="362" spans="1:10" s="21" customFormat="1" ht="31.5">
      <c r="A362" s="76" t="s">
        <v>177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 t="s">
        <v>122</v>
      </c>
      <c r="G362" s="46">
        <v>248600</v>
      </c>
      <c r="H362" s="46">
        <v>248600</v>
      </c>
      <c r="I362" s="46">
        <v>248600</v>
      </c>
      <c r="J362" s="46">
        <v>248600</v>
      </c>
    </row>
    <row r="363" spans="1:10" s="21" customFormat="1" ht="31.5">
      <c r="A363" s="98" t="s">
        <v>153</v>
      </c>
      <c r="B363" s="92" t="s">
        <v>100</v>
      </c>
      <c r="C363" s="92" t="s">
        <v>75</v>
      </c>
      <c r="D363" s="92" t="s">
        <v>75</v>
      </c>
      <c r="E363" s="92" t="s">
        <v>151</v>
      </c>
      <c r="F363" s="31"/>
      <c r="G363" s="86">
        <f>G364</f>
        <v>60000</v>
      </c>
      <c r="H363" s="86">
        <f>H364</f>
        <v>0</v>
      </c>
      <c r="I363" s="86">
        <f>I364</f>
        <v>75000</v>
      </c>
      <c r="J363" s="86">
        <f>J364</f>
        <v>0</v>
      </c>
    </row>
    <row r="364" spans="1:10" s="21" customFormat="1" ht="47.25">
      <c r="A364" s="76" t="s">
        <v>223</v>
      </c>
      <c r="B364" s="92" t="s">
        <v>100</v>
      </c>
      <c r="C364" s="92" t="s">
        <v>75</v>
      </c>
      <c r="D364" s="92" t="s">
        <v>75</v>
      </c>
      <c r="E364" s="92" t="s">
        <v>222</v>
      </c>
      <c r="F364" s="31" t="s">
        <v>316</v>
      </c>
      <c r="G364" s="86">
        <f>G365+G368</f>
        <v>60000</v>
      </c>
      <c r="H364" s="86">
        <f>H365+H368</f>
        <v>0</v>
      </c>
      <c r="I364" s="86">
        <f>I366+I368</f>
        <v>75000</v>
      </c>
      <c r="J364" s="86">
        <f>J366+J368</f>
        <v>0</v>
      </c>
    </row>
    <row r="365" spans="1:10" s="21" customFormat="1" ht="31.5">
      <c r="A365" s="6" t="s">
        <v>155</v>
      </c>
      <c r="B365" s="92" t="s">
        <v>100</v>
      </c>
      <c r="C365" s="92" t="s">
        <v>75</v>
      </c>
      <c r="D365" s="92" t="s">
        <v>75</v>
      </c>
      <c r="E365" s="92" t="s">
        <v>221</v>
      </c>
      <c r="F365" s="92"/>
      <c r="G365" s="86">
        <f>G366</f>
        <v>30000</v>
      </c>
      <c r="H365" s="86">
        <f>H366</f>
        <v>0</v>
      </c>
      <c r="I365" s="86">
        <f>I366</f>
        <v>45000</v>
      </c>
      <c r="J365" s="86">
        <f>J366</f>
        <v>0</v>
      </c>
    </row>
    <row r="366" spans="1:10" s="21" customFormat="1" ht="31.5">
      <c r="A366" s="98" t="s">
        <v>177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 t="s">
        <v>122</v>
      </c>
      <c r="G366" s="86">
        <f>45000-15000</f>
        <v>30000</v>
      </c>
      <c r="H366" s="86">
        <v>0</v>
      </c>
      <c r="I366" s="86">
        <v>45000</v>
      </c>
      <c r="J366" s="86">
        <v>0</v>
      </c>
    </row>
    <row r="367" spans="1:10" s="21" customFormat="1" ht="47.25">
      <c r="A367" s="91" t="s">
        <v>157</v>
      </c>
      <c r="B367" s="92" t="s">
        <v>100</v>
      </c>
      <c r="C367" s="92" t="s">
        <v>75</v>
      </c>
      <c r="D367" s="92" t="s">
        <v>75</v>
      </c>
      <c r="E367" s="92" t="s">
        <v>224</v>
      </c>
      <c r="F367" s="92"/>
      <c r="G367" s="86">
        <f>G368</f>
        <v>30000</v>
      </c>
      <c r="H367" s="86">
        <f>H368</f>
        <v>0</v>
      </c>
      <c r="I367" s="86">
        <f>I368</f>
        <v>30000</v>
      </c>
      <c r="J367" s="86">
        <f>J368</f>
        <v>0</v>
      </c>
    </row>
    <row r="368" spans="1:10" s="21" customFormat="1" ht="31.5">
      <c r="A368" s="98" t="s">
        <v>177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 t="s">
        <v>122</v>
      </c>
      <c r="G368" s="86">
        <v>30000</v>
      </c>
      <c r="H368" s="86">
        <v>0</v>
      </c>
      <c r="I368" s="86">
        <v>30000</v>
      </c>
      <c r="J368" s="86">
        <v>0</v>
      </c>
    </row>
    <row r="369" spans="1:10" s="21" customFormat="1" ht="47.25">
      <c r="A369" s="104" t="s">
        <v>143</v>
      </c>
      <c r="B369" s="92" t="s">
        <v>100</v>
      </c>
      <c r="C369" s="92" t="s">
        <v>75</v>
      </c>
      <c r="D369" s="92" t="s">
        <v>75</v>
      </c>
      <c r="E369" s="92" t="s">
        <v>144</v>
      </c>
      <c r="F369" s="92"/>
      <c r="G369" s="46">
        <f aca="true" t="shared" si="51" ref="G369:J371">G370</f>
        <v>20000</v>
      </c>
      <c r="H369" s="46">
        <f t="shared" si="51"/>
        <v>0</v>
      </c>
      <c r="I369" s="46">
        <f t="shared" si="51"/>
        <v>20000</v>
      </c>
      <c r="J369" s="46">
        <f t="shared" si="51"/>
        <v>0</v>
      </c>
    </row>
    <row r="370" spans="1:10" s="21" customFormat="1" ht="31.5">
      <c r="A370" s="104" t="s">
        <v>229</v>
      </c>
      <c r="B370" s="92" t="s">
        <v>100</v>
      </c>
      <c r="C370" s="92" t="s">
        <v>75</v>
      </c>
      <c r="D370" s="92" t="s">
        <v>75</v>
      </c>
      <c r="E370" s="92" t="s">
        <v>228</v>
      </c>
      <c r="F370" s="92"/>
      <c r="G370" s="46">
        <f t="shared" si="51"/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161</v>
      </c>
      <c r="B371" s="92" t="s">
        <v>100</v>
      </c>
      <c r="C371" s="92" t="s">
        <v>75</v>
      </c>
      <c r="D371" s="92" t="s">
        <v>75</v>
      </c>
      <c r="E371" s="92" t="s">
        <v>227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76" t="s">
        <v>177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 t="s">
        <v>122</v>
      </c>
      <c r="G372" s="46">
        <f>23000-3000</f>
        <v>20000</v>
      </c>
      <c r="H372" s="46">
        <v>0</v>
      </c>
      <c r="I372" s="46">
        <f>23000-3000</f>
        <v>20000</v>
      </c>
      <c r="J372" s="46">
        <v>0</v>
      </c>
    </row>
    <row r="373" spans="1:10" s="21" customFormat="1" ht="15.75">
      <c r="A373" s="71" t="s">
        <v>76</v>
      </c>
      <c r="B373" s="82" t="s">
        <v>100</v>
      </c>
      <c r="C373" s="82" t="s">
        <v>75</v>
      </c>
      <c r="D373" s="82" t="s">
        <v>77</v>
      </c>
      <c r="E373" s="82"/>
      <c r="F373" s="82"/>
      <c r="G373" s="48">
        <f>G374+G379</f>
        <v>8362800</v>
      </c>
      <c r="H373" s="48">
        <f>H374+H379</f>
        <v>0</v>
      </c>
      <c r="I373" s="48">
        <f>I374+I379</f>
        <v>8662800</v>
      </c>
      <c r="J373" s="48">
        <f>J374+J379</f>
        <v>0</v>
      </c>
    </row>
    <row r="374" spans="1:10" s="21" customFormat="1" ht="31.5">
      <c r="A374" s="91" t="s">
        <v>25</v>
      </c>
      <c r="B374" s="92" t="s">
        <v>100</v>
      </c>
      <c r="C374" s="92" t="s">
        <v>75</v>
      </c>
      <c r="D374" s="92" t="s">
        <v>77</v>
      </c>
      <c r="E374" s="92" t="s">
        <v>24</v>
      </c>
      <c r="F374" s="92"/>
      <c r="G374" s="46">
        <f aca="true" t="shared" si="52" ref="G374:J375">G375</f>
        <v>67000</v>
      </c>
      <c r="H374" s="46">
        <f t="shared" si="52"/>
        <v>0</v>
      </c>
      <c r="I374" s="46">
        <f t="shared" si="52"/>
        <v>67000</v>
      </c>
      <c r="J374" s="46">
        <f t="shared" si="52"/>
        <v>0</v>
      </c>
    </row>
    <row r="375" spans="1:10" s="21" customFormat="1" ht="47.25">
      <c r="A375" s="91" t="s">
        <v>257</v>
      </c>
      <c r="B375" s="92" t="s">
        <v>100</v>
      </c>
      <c r="C375" s="92" t="s">
        <v>75</v>
      </c>
      <c r="D375" s="92" t="s">
        <v>77</v>
      </c>
      <c r="E375" s="92" t="s">
        <v>256</v>
      </c>
      <c r="F375" s="92"/>
      <c r="G375" s="46">
        <f t="shared" si="52"/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31.5">
      <c r="A376" s="76" t="s">
        <v>218</v>
      </c>
      <c r="B376" s="92" t="s">
        <v>100</v>
      </c>
      <c r="C376" s="92" t="s">
        <v>75</v>
      </c>
      <c r="D376" s="92" t="s">
        <v>77</v>
      </c>
      <c r="E376" s="92" t="s">
        <v>255</v>
      </c>
      <c r="F376" s="92"/>
      <c r="G376" s="46">
        <f>G377+G378</f>
        <v>67000</v>
      </c>
      <c r="H376" s="46">
        <f>H377+H378</f>
        <v>0</v>
      </c>
      <c r="I376" s="46">
        <f>I377+I378</f>
        <v>67000</v>
      </c>
      <c r="J376" s="46">
        <f>J377+J378</f>
        <v>0</v>
      </c>
    </row>
    <row r="377" spans="1:10" s="21" customFormat="1" ht="31.5">
      <c r="A377" s="91" t="s">
        <v>141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0" t="s">
        <v>120</v>
      </c>
      <c r="G377" s="46">
        <v>7000</v>
      </c>
      <c r="H377" s="86">
        <v>0</v>
      </c>
      <c r="I377" s="46">
        <v>7000</v>
      </c>
      <c r="J377" s="86">
        <v>0</v>
      </c>
    </row>
    <row r="378" spans="1:10" s="21" customFormat="1" ht="31.5">
      <c r="A378" s="76" t="s">
        <v>177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122</v>
      </c>
      <c r="G378" s="46">
        <f>68000-8000</f>
        <v>60000</v>
      </c>
      <c r="H378" s="103">
        <v>0</v>
      </c>
      <c r="I378" s="46">
        <f>68000-8000</f>
        <v>60000</v>
      </c>
      <c r="J378" s="103">
        <v>0</v>
      </c>
    </row>
    <row r="379" spans="1:10" s="21" customFormat="1" ht="63">
      <c r="A379" s="91" t="s">
        <v>299</v>
      </c>
      <c r="B379" s="92" t="s">
        <v>100</v>
      </c>
      <c r="C379" s="92" t="s">
        <v>75</v>
      </c>
      <c r="D379" s="92" t="s">
        <v>77</v>
      </c>
      <c r="E379" s="92" t="s">
        <v>259</v>
      </c>
      <c r="F379" s="90"/>
      <c r="G379" s="86">
        <f>G380</f>
        <v>8295800</v>
      </c>
      <c r="H379" s="86">
        <f>H380</f>
        <v>0</v>
      </c>
      <c r="I379" s="86">
        <f>I380</f>
        <v>8595800</v>
      </c>
      <c r="J379" s="86">
        <f>J380</f>
        <v>0</v>
      </c>
    </row>
    <row r="380" spans="1:10" s="21" customFormat="1" ht="63">
      <c r="A380" s="91" t="s">
        <v>171</v>
      </c>
      <c r="B380" s="92" t="s">
        <v>100</v>
      </c>
      <c r="C380" s="92" t="s">
        <v>75</v>
      </c>
      <c r="D380" s="92" t="s">
        <v>77</v>
      </c>
      <c r="E380" s="92" t="s">
        <v>258</v>
      </c>
      <c r="F380" s="90"/>
      <c r="G380" s="86">
        <f>G381+G382</f>
        <v>8295800</v>
      </c>
      <c r="H380" s="86">
        <f>H381+H382</f>
        <v>0</v>
      </c>
      <c r="I380" s="86">
        <f>I381+I382</f>
        <v>8595800</v>
      </c>
      <c r="J380" s="86">
        <f>J381+J382</f>
        <v>0</v>
      </c>
    </row>
    <row r="381" spans="1:10" s="21" customFormat="1" ht="78.75">
      <c r="A381" s="91" t="s">
        <v>139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 t="s">
        <v>119</v>
      </c>
      <c r="G381" s="86">
        <v>8046100</v>
      </c>
      <c r="H381" s="86">
        <v>0</v>
      </c>
      <c r="I381" s="86">
        <v>8046100</v>
      </c>
      <c r="J381" s="86">
        <v>0</v>
      </c>
    </row>
    <row r="382" spans="1:10" s="21" customFormat="1" ht="31.5">
      <c r="A382" s="91" t="s">
        <v>141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120</v>
      </c>
      <c r="G382" s="86">
        <f>649700-100000-300000</f>
        <v>249700</v>
      </c>
      <c r="H382" s="86">
        <v>0</v>
      </c>
      <c r="I382" s="86">
        <f>649700-100000</f>
        <v>549700</v>
      </c>
      <c r="J382" s="86">
        <v>0</v>
      </c>
    </row>
    <row r="383" spans="1:10" s="21" customFormat="1" ht="15.75">
      <c r="A383" s="94" t="s">
        <v>111</v>
      </c>
      <c r="B383" s="82" t="s">
        <v>100</v>
      </c>
      <c r="C383" s="105" t="s">
        <v>68</v>
      </c>
      <c r="D383" s="105"/>
      <c r="E383" s="82"/>
      <c r="F383" s="82"/>
      <c r="G383" s="84">
        <f aca="true" t="shared" si="53" ref="G383:J385">G384</f>
        <v>6262500</v>
      </c>
      <c r="H383" s="84">
        <f t="shared" si="53"/>
        <v>844400</v>
      </c>
      <c r="I383" s="84">
        <f t="shared" si="53"/>
        <v>6284600</v>
      </c>
      <c r="J383" s="84">
        <f t="shared" si="53"/>
        <v>866500</v>
      </c>
    </row>
    <row r="384" spans="1:10" s="21" customFormat="1" ht="15.75">
      <c r="A384" s="81" t="s">
        <v>81</v>
      </c>
      <c r="B384" s="82" t="s">
        <v>100</v>
      </c>
      <c r="C384" s="105" t="s">
        <v>68</v>
      </c>
      <c r="D384" s="105" t="s">
        <v>62</v>
      </c>
      <c r="E384" s="82"/>
      <c r="F384" s="82"/>
      <c r="G384" s="84">
        <f t="shared" si="53"/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31.5">
      <c r="A385" s="12" t="s">
        <v>35</v>
      </c>
      <c r="B385" s="31" t="s">
        <v>100</v>
      </c>
      <c r="C385" s="106" t="s">
        <v>68</v>
      </c>
      <c r="D385" s="106" t="s">
        <v>62</v>
      </c>
      <c r="E385" s="31" t="s">
        <v>33</v>
      </c>
      <c r="F385" s="31"/>
      <c r="G385" s="46">
        <f t="shared" si="53"/>
        <v>6262500</v>
      </c>
      <c r="H385" s="46">
        <f t="shared" si="53"/>
        <v>844400</v>
      </c>
      <c r="I385" s="46">
        <f t="shared" si="53"/>
        <v>6284600</v>
      </c>
      <c r="J385" s="46">
        <f t="shared" si="53"/>
        <v>866500</v>
      </c>
    </row>
    <row r="386" spans="1:10" s="21" customFormat="1" ht="31.5">
      <c r="A386" s="12" t="s">
        <v>36</v>
      </c>
      <c r="B386" s="31" t="s">
        <v>100</v>
      </c>
      <c r="C386" s="106" t="s">
        <v>68</v>
      </c>
      <c r="D386" s="106" t="s">
        <v>62</v>
      </c>
      <c r="E386" s="31" t="s">
        <v>34</v>
      </c>
      <c r="F386" s="31"/>
      <c r="G386" s="46">
        <f>G387+G393+G395+G389+G391</f>
        <v>6262500</v>
      </c>
      <c r="H386" s="46">
        <f>H387+H393+H395+H389+H391</f>
        <v>844400</v>
      </c>
      <c r="I386" s="46">
        <f>I387+I393+I395+I389+I391</f>
        <v>6284600</v>
      </c>
      <c r="J386" s="46">
        <f>J387+J393+J395+J389+J391</f>
        <v>866500</v>
      </c>
    </row>
    <row r="387" spans="1:10" s="21" customFormat="1" ht="63">
      <c r="A387" s="6" t="s">
        <v>171</v>
      </c>
      <c r="B387" s="31" t="s">
        <v>100</v>
      </c>
      <c r="C387" s="106" t="s">
        <v>68</v>
      </c>
      <c r="D387" s="106" t="s">
        <v>62</v>
      </c>
      <c r="E387" s="31" t="s">
        <v>245</v>
      </c>
      <c r="F387" s="31"/>
      <c r="G387" s="46">
        <f>G388</f>
        <v>5060100</v>
      </c>
      <c r="H387" s="46">
        <f>H388</f>
        <v>0</v>
      </c>
      <c r="I387" s="46">
        <f>I388</f>
        <v>5060100</v>
      </c>
      <c r="J387" s="46">
        <f>J388</f>
        <v>0</v>
      </c>
    </row>
    <row r="388" spans="1:10" s="21" customFormat="1" ht="31.5">
      <c r="A388" s="76" t="s">
        <v>177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90" t="s">
        <v>122</v>
      </c>
      <c r="G388" s="46">
        <f>4932500-400000+1227600-700000</f>
        <v>5060100</v>
      </c>
      <c r="H388" s="46">
        <v>0</v>
      </c>
      <c r="I388" s="46">
        <f>4932500-400000+1227600-700000</f>
        <v>5060100</v>
      </c>
      <c r="J388" s="46">
        <v>0</v>
      </c>
    </row>
    <row r="389" spans="1:10" s="21" customFormat="1" ht="47.25">
      <c r="A389" s="104" t="s">
        <v>157</v>
      </c>
      <c r="B389" s="31" t="s">
        <v>100</v>
      </c>
      <c r="C389" s="107" t="s">
        <v>68</v>
      </c>
      <c r="D389" s="107" t="s">
        <v>62</v>
      </c>
      <c r="E389" s="108" t="s">
        <v>226</v>
      </c>
      <c r="F389" s="89"/>
      <c r="G389" s="46">
        <f>G390</f>
        <v>348000</v>
      </c>
      <c r="H389" s="46">
        <f>H390</f>
        <v>0</v>
      </c>
      <c r="I389" s="46">
        <f>I390</f>
        <v>348000</v>
      </c>
      <c r="J389" s="46">
        <f>J390</f>
        <v>0</v>
      </c>
    </row>
    <row r="390" spans="1:10" s="21" customFormat="1" ht="31.5">
      <c r="A390" s="76" t="s">
        <v>177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>
        <v>600</v>
      </c>
      <c r="G390" s="46">
        <f>363000-15000</f>
        <v>348000</v>
      </c>
      <c r="H390" s="46">
        <v>0</v>
      </c>
      <c r="I390" s="46">
        <f>363000-15000</f>
        <v>348000</v>
      </c>
      <c r="J390" s="46">
        <v>0</v>
      </c>
    </row>
    <row r="391" spans="1:10" s="21" customFormat="1" ht="31.5">
      <c r="A391" s="104" t="s">
        <v>37</v>
      </c>
      <c r="B391" s="97" t="s">
        <v>100</v>
      </c>
      <c r="C391" s="107" t="s">
        <v>68</v>
      </c>
      <c r="D391" s="107" t="s">
        <v>62</v>
      </c>
      <c r="E391" s="97" t="s">
        <v>32</v>
      </c>
      <c r="F391" s="89"/>
      <c r="G391" s="46">
        <f>G392</f>
        <v>10000</v>
      </c>
      <c r="H391" s="46">
        <f>H392</f>
        <v>0</v>
      </c>
      <c r="I391" s="46">
        <f>I392</f>
        <v>10000</v>
      </c>
      <c r="J391" s="46">
        <f>J392</f>
        <v>0</v>
      </c>
    </row>
    <row r="392" spans="1:10" s="21" customFormat="1" ht="31.5">
      <c r="A392" s="76" t="s">
        <v>177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>
        <v>600</v>
      </c>
      <c r="G392" s="46">
        <f>12000-2000</f>
        <v>10000</v>
      </c>
      <c r="H392" s="46">
        <v>0</v>
      </c>
      <c r="I392" s="46">
        <f>12000-2000</f>
        <v>10000</v>
      </c>
      <c r="J392" s="46">
        <v>0</v>
      </c>
    </row>
    <row r="393" spans="1:10" s="21" customFormat="1" ht="47.25">
      <c r="A393" s="98" t="s">
        <v>341</v>
      </c>
      <c r="B393" s="31" t="s">
        <v>100</v>
      </c>
      <c r="C393" s="106" t="s">
        <v>68</v>
      </c>
      <c r="D393" s="106" t="s">
        <v>62</v>
      </c>
      <c r="E393" s="92" t="s">
        <v>261</v>
      </c>
      <c r="F393" s="90"/>
      <c r="G393" s="46">
        <f>G394</f>
        <v>2200</v>
      </c>
      <c r="H393" s="46">
        <f>H394</f>
        <v>2200</v>
      </c>
      <c r="I393" s="46">
        <f>I394</f>
        <v>2200</v>
      </c>
      <c r="J393" s="46">
        <f>J394</f>
        <v>2200</v>
      </c>
    </row>
    <row r="394" spans="1:10" s="28" customFormat="1" ht="31.5">
      <c r="A394" s="76" t="s">
        <v>177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31" t="s">
        <v>122</v>
      </c>
      <c r="G394" s="46">
        <v>2200</v>
      </c>
      <c r="H394" s="46">
        <v>2200</v>
      </c>
      <c r="I394" s="46">
        <v>2200</v>
      </c>
      <c r="J394" s="46">
        <v>2200</v>
      </c>
    </row>
    <row r="395" spans="1:10" s="21" customFormat="1" ht="78.75">
      <c r="A395" s="61" t="s">
        <v>234</v>
      </c>
      <c r="B395" s="31" t="s">
        <v>100</v>
      </c>
      <c r="C395" s="106" t="s">
        <v>68</v>
      </c>
      <c r="D395" s="106" t="s">
        <v>62</v>
      </c>
      <c r="E395" s="92" t="s">
        <v>262</v>
      </c>
      <c r="F395" s="31"/>
      <c r="G395" s="46">
        <f>G396</f>
        <v>842200</v>
      </c>
      <c r="H395" s="46">
        <f>H396</f>
        <v>842200</v>
      </c>
      <c r="I395" s="46">
        <f>I396</f>
        <v>864300</v>
      </c>
      <c r="J395" s="46">
        <f>J396</f>
        <v>864300</v>
      </c>
    </row>
    <row r="396" spans="1:10" s="21" customFormat="1" ht="31.5">
      <c r="A396" s="76" t="s">
        <v>177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 t="s">
        <v>122</v>
      </c>
      <c r="G396" s="46">
        <v>842200</v>
      </c>
      <c r="H396" s="46">
        <v>842200</v>
      </c>
      <c r="I396" s="46">
        <v>864300</v>
      </c>
      <c r="J396" s="46">
        <v>864300</v>
      </c>
    </row>
    <row r="397" spans="1:10" s="21" customFormat="1" ht="15.75">
      <c r="A397" s="81" t="s">
        <v>78</v>
      </c>
      <c r="B397" s="82" t="s">
        <v>100</v>
      </c>
      <c r="C397" s="88" t="s">
        <v>79</v>
      </c>
      <c r="D397" s="88"/>
      <c r="E397" s="82"/>
      <c r="F397" s="82"/>
      <c r="G397" s="84">
        <f>G398+G410</f>
        <v>19603400</v>
      </c>
      <c r="H397" s="84">
        <f>H398+H410</f>
        <v>19603400</v>
      </c>
      <c r="I397" s="84">
        <f>I398+I410</f>
        <v>20325800</v>
      </c>
      <c r="J397" s="84">
        <f>J398+J410</f>
        <v>20325800</v>
      </c>
    </row>
    <row r="398" spans="1:10" s="21" customFormat="1" ht="15.75">
      <c r="A398" s="71" t="s">
        <v>80</v>
      </c>
      <c r="B398" s="35" t="s">
        <v>100</v>
      </c>
      <c r="C398" s="37" t="s">
        <v>79</v>
      </c>
      <c r="D398" s="37" t="s">
        <v>63</v>
      </c>
      <c r="E398" s="82"/>
      <c r="F398" s="35"/>
      <c r="G398" s="48">
        <f>G399</f>
        <v>13095200</v>
      </c>
      <c r="H398" s="48">
        <f>H399</f>
        <v>13095200</v>
      </c>
      <c r="I398" s="48">
        <f>I399</f>
        <v>13800200</v>
      </c>
      <c r="J398" s="48">
        <f>J399</f>
        <v>13800200</v>
      </c>
    </row>
    <row r="399" spans="1:10" s="21" customFormat="1" ht="31.5">
      <c r="A399" s="61" t="s">
        <v>153</v>
      </c>
      <c r="B399" s="31" t="s">
        <v>100</v>
      </c>
      <c r="C399" s="32" t="s">
        <v>79</v>
      </c>
      <c r="D399" s="32" t="s">
        <v>63</v>
      </c>
      <c r="E399" s="92" t="s">
        <v>151</v>
      </c>
      <c r="F399" s="31"/>
      <c r="G399" s="46">
        <f>G400+G405</f>
        <v>13095200</v>
      </c>
      <c r="H399" s="46">
        <f>H400+H405</f>
        <v>13095200</v>
      </c>
      <c r="I399" s="46">
        <f>I400+I405</f>
        <v>13800200</v>
      </c>
      <c r="J399" s="46">
        <f>J400+J405</f>
        <v>13800200</v>
      </c>
    </row>
    <row r="400" spans="1:10" s="21" customFormat="1" ht="47.25">
      <c r="A400" s="76" t="s">
        <v>154</v>
      </c>
      <c r="B400" s="31" t="s">
        <v>100</v>
      </c>
      <c r="C400" s="32" t="s">
        <v>79</v>
      </c>
      <c r="D400" s="32" t="s">
        <v>63</v>
      </c>
      <c r="E400" s="92" t="s">
        <v>152</v>
      </c>
      <c r="F400" s="31"/>
      <c r="G400" s="46">
        <f>G401+G403</f>
        <v>12871500</v>
      </c>
      <c r="H400" s="46">
        <f>H401+H403</f>
        <v>12871500</v>
      </c>
      <c r="I400" s="46">
        <f>I401+I403</f>
        <v>13564400</v>
      </c>
      <c r="J400" s="46">
        <f>J401+J403</f>
        <v>13564400</v>
      </c>
    </row>
    <row r="401" spans="1:10" s="21" customFormat="1" ht="78.75">
      <c r="A401" s="76" t="s">
        <v>264</v>
      </c>
      <c r="B401" s="31" t="s">
        <v>100</v>
      </c>
      <c r="C401" s="32" t="s">
        <v>79</v>
      </c>
      <c r="D401" s="32" t="s">
        <v>63</v>
      </c>
      <c r="E401" s="92" t="s">
        <v>263</v>
      </c>
      <c r="F401" s="31"/>
      <c r="G401" s="46">
        <f>G402</f>
        <v>78400</v>
      </c>
      <c r="H401" s="46">
        <f>H402</f>
        <v>78400</v>
      </c>
      <c r="I401" s="46">
        <f>I402</f>
        <v>78400</v>
      </c>
      <c r="J401" s="46">
        <f>J402</f>
        <v>78400</v>
      </c>
    </row>
    <row r="402" spans="1:10" s="21" customFormat="1" ht="31.5">
      <c r="A402" s="76" t="s">
        <v>177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 t="s">
        <v>122</v>
      </c>
      <c r="G402" s="46">
        <v>78400</v>
      </c>
      <c r="H402" s="46">
        <v>78400</v>
      </c>
      <c r="I402" s="46">
        <v>78400</v>
      </c>
      <c r="J402" s="46">
        <v>78400</v>
      </c>
    </row>
    <row r="403" spans="1:10" s="21" customFormat="1" ht="78.75">
      <c r="A403" s="6" t="s">
        <v>40</v>
      </c>
      <c r="B403" s="31" t="s">
        <v>100</v>
      </c>
      <c r="C403" s="32" t="s">
        <v>79</v>
      </c>
      <c r="D403" s="32" t="s">
        <v>63</v>
      </c>
      <c r="E403" s="31" t="s">
        <v>39</v>
      </c>
      <c r="F403" s="89"/>
      <c r="G403" s="46">
        <f>G404</f>
        <v>12793100</v>
      </c>
      <c r="H403" s="46">
        <f>H404</f>
        <v>12793100</v>
      </c>
      <c r="I403" s="46">
        <f>I404</f>
        <v>13486000</v>
      </c>
      <c r="J403" s="46">
        <f>J404</f>
        <v>13486000</v>
      </c>
    </row>
    <row r="404" spans="1:10" s="21" customFormat="1" ht="31.5">
      <c r="A404" s="76" t="s">
        <v>177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31" t="s">
        <v>122</v>
      </c>
      <c r="G404" s="46">
        <v>12793100</v>
      </c>
      <c r="H404" s="46">
        <v>12793100</v>
      </c>
      <c r="I404" s="46">
        <v>13486000</v>
      </c>
      <c r="J404" s="46">
        <v>13486000</v>
      </c>
    </row>
    <row r="405" spans="1:10" s="21" customFormat="1" ht="47.25">
      <c r="A405" s="76" t="s">
        <v>223</v>
      </c>
      <c r="B405" s="31" t="s">
        <v>100</v>
      </c>
      <c r="C405" s="32" t="s">
        <v>79</v>
      </c>
      <c r="D405" s="32" t="s">
        <v>63</v>
      </c>
      <c r="E405" s="31" t="s">
        <v>222</v>
      </c>
      <c r="F405" s="31"/>
      <c r="G405" s="46">
        <f>G406+G408</f>
        <v>223700</v>
      </c>
      <c r="H405" s="46">
        <f>H406+H408</f>
        <v>223700</v>
      </c>
      <c r="I405" s="46">
        <f>I406+I408</f>
        <v>235800</v>
      </c>
      <c r="J405" s="46">
        <f>J406+J408</f>
        <v>235800</v>
      </c>
    </row>
    <row r="406" spans="1:10" s="21" customFormat="1" ht="78.75">
      <c r="A406" s="6" t="s">
        <v>267</v>
      </c>
      <c r="B406" s="31" t="s">
        <v>100</v>
      </c>
      <c r="C406" s="32" t="s">
        <v>79</v>
      </c>
      <c r="D406" s="32" t="s">
        <v>63</v>
      </c>
      <c r="E406" s="92" t="s">
        <v>265</v>
      </c>
      <c r="F406" s="31"/>
      <c r="G406" s="46">
        <f>G407</f>
        <v>219300</v>
      </c>
      <c r="H406" s="46">
        <f>H407</f>
        <v>219300</v>
      </c>
      <c r="I406" s="46">
        <f>I407</f>
        <v>231400</v>
      </c>
      <c r="J406" s="46">
        <f>J407</f>
        <v>231400</v>
      </c>
    </row>
    <row r="407" spans="1:10" s="21" customFormat="1" ht="31.5">
      <c r="A407" s="91" t="s">
        <v>124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89">
        <v>300</v>
      </c>
      <c r="G407" s="109">
        <v>219300</v>
      </c>
      <c r="H407" s="109">
        <v>219300</v>
      </c>
      <c r="I407" s="109">
        <v>231400</v>
      </c>
      <c r="J407" s="109">
        <v>231400</v>
      </c>
    </row>
    <row r="408" spans="1:10" s="21" customFormat="1" ht="94.5">
      <c r="A408" s="91" t="s">
        <v>268</v>
      </c>
      <c r="B408" s="31" t="s">
        <v>100</v>
      </c>
      <c r="C408" s="32" t="s">
        <v>79</v>
      </c>
      <c r="D408" s="32" t="s">
        <v>63</v>
      </c>
      <c r="E408" s="92" t="s">
        <v>266</v>
      </c>
      <c r="F408" s="89"/>
      <c r="G408" s="109">
        <f>G409</f>
        <v>4400</v>
      </c>
      <c r="H408" s="109">
        <f>H409</f>
        <v>4400</v>
      </c>
      <c r="I408" s="109">
        <f>I409</f>
        <v>4400</v>
      </c>
      <c r="J408" s="109">
        <f>J409</f>
        <v>4400</v>
      </c>
    </row>
    <row r="409" spans="1:10" s="21" customFormat="1" ht="31.5">
      <c r="A409" s="91" t="s">
        <v>141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>
        <v>200</v>
      </c>
      <c r="G409" s="109">
        <v>4400</v>
      </c>
      <c r="H409" s="109">
        <v>4400</v>
      </c>
      <c r="I409" s="109">
        <v>4400</v>
      </c>
      <c r="J409" s="109">
        <v>4400</v>
      </c>
    </row>
    <row r="410" spans="1:10" s="21" customFormat="1" ht="15.75">
      <c r="A410" s="81" t="s">
        <v>96</v>
      </c>
      <c r="B410" s="82" t="s">
        <v>100</v>
      </c>
      <c r="C410" s="83" t="s">
        <v>79</v>
      </c>
      <c r="D410" s="83" t="s">
        <v>65</v>
      </c>
      <c r="E410" s="83"/>
      <c r="F410" s="83"/>
      <c r="G410" s="110">
        <f>G411+G424+G417</f>
        <v>6508200</v>
      </c>
      <c r="H410" s="110">
        <f>H411+H424+H417</f>
        <v>6508200</v>
      </c>
      <c r="I410" s="110">
        <f>I411+I424+I417</f>
        <v>6525600</v>
      </c>
      <c r="J410" s="110">
        <f>J411+J424+J417</f>
        <v>6525600</v>
      </c>
    </row>
    <row r="411" spans="1:10" s="21" customFormat="1" ht="31.5">
      <c r="A411" s="76" t="s">
        <v>25</v>
      </c>
      <c r="B411" s="92" t="s">
        <v>100</v>
      </c>
      <c r="C411" s="89" t="s">
        <v>79</v>
      </c>
      <c r="D411" s="89" t="s">
        <v>65</v>
      </c>
      <c r="E411" s="89" t="s">
        <v>24</v>
      </c>
      <c r="F411" s="89"/>
      <c r="G411" s="109">
        <f>G412</f>
        <v>2424400</v>
      </c>
      <c r="H411" s="109">
        <f>H412</f>
        <v>2424400</v>
      </c>
      <c r="I411" s="109">
        <f>I412</f>
        <v>2441800</v>
      </c>
      <c r="J411" s="109">
        <f>J412</f>
        <v>2441800</v>
      </c>
    </row>
    <row r="412" spans="1:10" s="21" customFormat="1" ht="31.5">
      <c r="A412" s="6" t="s">
        <v>26</v>
      </c>
      <c r="B412" s="92" t="s">
        <v>100</v>
      </c>
      <c r="C412" s="89" t="s">
        <v>79</v>
      </c>
      <c r="D412" s="89" t="s">
        <v>65</v>
      </c>
      <c r="E412" s="89" t="s">
        <v>23</v>
      </c>
      <c r="F412" s="90"/>
      <c r="G412" s="109">
        <f>G413+G415</f>
        <v>2424400</v>
      </c>
      <c r="H412" s="109">
        <f>H413+H415</f>
        <v>2424400</v>
      </c>
      <c r="I412" s="109">
        <f>I413+I415</f>
        <v>2441800</v>
      </c>
      <c r="J412" s="109">
        <f>J413+J415</f>
        <v>2441800</v>
      </c>
    </row>
    <row r="413" spans="1:10" s="21" customFormat="1" ht="133.5" customHeight="1">
      <c r="A413" s="91" t="s">
        <v>343</v>
      </c>
      <c r="B413" s="92" t="s">
        <v>100</v>
      </c>
      <c r="C413" s="89" t="s">
        <v>79</v>
      </c>
      <c r="D413" s="89" t="s">
        <v>65</v>
      </c>
      <c r="E413" s="89" t="s">
        <v>269</v>
      </c>
      <c r="F413" s="90"/>
      <c r="G413" s="50">
        <f>G414</f>
        <v>59100</v>
      </c>
      <c r="H413" s="50">
        <f>H414</f>
        <v>59100</v>
      </c>
      <c r="I413" s="50">
        <f>I414</f>
        <v>59600</v>
      </c>
      <c r="J413" s="50">
        <f>J414</f>
        <v>59600</v>
      </c>
    </row>
    <row r="414" spans="1:10" s="21" customFormat="1" ht="31.5">
      <c r="A414" s="76" t="s">
        <v>177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 t="s">
        <v>122</v>
      </c>
      <c r="G414" s="50">
        <v>59100</v>
      </c>
      <c r="H414" s="50">
        <v>59100</v>
      </c>
      <c r="I414" s="50">
        <v>59600</v>
      </c>
      <c r="J414" s="50">
        <v>59600</v>
      </c>
    </row>
    <row r="415" spans="1:10" s="22" customFormat="1" ht="75" customHeight="1">
      <c r="A415" s="91" t="s">
        <v>344</v>
      </c>
      <c r="B415" s="92" t="s">
        <v>100</v>
      </c>
      <c r="C415" s="89" t="s">
        <v>79</v>
      </c>
      <c r="D415" s="89" t="s">
        <v>65</v>
      </c>
      <c r="E415" s="89" t="s">
        <v>270</v>
      </c>
      <c r="F415" s="90"/>
      <c r="G415" s="50">
        <f>G416</f>
        <v>2365300</v>
      </c>
      <c r="H415" s="50">
        <f>H416</f>
        <v>2365300</v>
      </c>
      <c r="I415" s="50">
        <f>I416</f>
        <v>2382200</v>
      </c>
      <c r="J415" s="50">
        <f>J416</f>
        <v>2382200</v>
      </c>
    </row>
    <row r="416" spans="1:10" s="21" customFormat="1" ht="31.5">
      <c r="A416" s="76" t="s">
        <v>177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 t="s">
        <v>122</v>
      </c>
      <c r="G416" s="50">
        <v>2365300</v>
      </c>
      <c r="H416" s="50">
        <v>2365300</v>
      </c>
      <c r="I416" s="50">
        <v>2382200</v>
      </c>
      <c r="J416" s="50">
        <v>2382200</v>
      </c>
    </row>
    <row r="417" spans="1:10" s="21" customFormat="1" ht="78.75">
      <c r="A417" s="76" t="s">
        <v>298</v>
      </c>
      <c r="B417" s="92" t="s">
        <v>100</v>
      </c>
      <c r="C417" s="89" t="s">
        <v>79</v>
      </c>
      <c r="D417" s="89" t="s">
        <v>65</v>
      </c>
      <c r="E417" s="89" t="s">
        <v>216</v>
      </c>
      <c r="F417" s="90"/>
      <c r="G417" s="50">
        <f>G421+G418</f>
        <v>889600</v>
      </c>
      <c r="H417" s="50">
        <f>H421+H418</f>
        <v>889600</v>
      </c>
      <c r="I417" s="50">
        <f>I421+I418</f>
        <v>889600</v>
      </c>
      <c r="J417" s="50">
        <f>J421+J418</f>
        <v>889600</v>
      </c>
    </row>
    <row r="418" spans="1:10" s="21" customFormat="1" ht="94.5">
      <c r="A418" s="111" t="s">
        <v>314</v>
      </c>
      <c r="B418" s="92" t="s">
        <v>100</v>
      </c>
      <c r="C418" s="89" t="s">
        <v>79</v>
      </c>
      <c r="D418" s="89" t="s">
        <v>65</v>
      </c>
      <c r="E418" s="89" t="s">
        <v>279</v>
      </c>
      <c r="F418" s="90"/>
      <c r="G418" s="50">
        <f>G419+G420</f>
        <v>881000</v>
      </c>
      <c r="H418" s="50">
        <f>H419+H420</f>
        <v>881000</v>
      </c>
      <c r="I418" s="50">
        <f>I419+I420</f>
        <v>881000</v>
      </c>
      <c r="J418" s="50">
        <f>J419+J420</f>
        <v>881000</v>
      </c>
    </row>
    <row r="419" spans="1:10" s="21" customFormat="1" ht="78.75">
      <c r="A419" s="111" t="s">
        <v>139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 t="s">
        <v>119</v>
      </c>
      <c r="G419" s="50">
        <f>777500</f>
        <v>777500</v>
      </c>
      <c r="H419" s="50">
        <f>777500</f>
        <v>777500</v>
      </c>
      <c r="I419" s="50">
        <f>777500</f>
        <v>777500</v>
      </c>
      <c r="J419" s="50">
        <f>777500</f>
        <v>777500</v>
      </c>
    </row>
    <row r="420" spans="1:10" s="21" customFormat="1" ht="31.5">
      <c r="A420" s="99" t="s">
        <v>141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120</v>
      </c>
      <c r="G420" s="50">
        <f>103500</f>
        <v>103500</v>
      </c>
      <c r="H420" s="50">
        <f>103500</f>
        <v>103500</v>
      </c>
      <c r="I420" s="50">
        <f>103500</f>
        <v>103500</v>
      </c>
      <c r="J420" s="50">
        <f>103500</f>
        <v>103500</v>
      </c>
    </row>
    <row r="421" spans="1:10" s="21" customFormat="1" ht="94.5">
      <c r="A421" s="76" t="s">
        <v>309</v>
      </c>
      <c r="B421" s="92" t="s">
        <v>100</v>
      </c>
      <c r="C421" s="89" t="s">
        <v>79</v>
      </c>
      <c r="D421" s="89" t="s">
        <v>65</v>
      </c>
      <c r="E421" s="89" t="s">
        <v>277</v>
      </c>
      <c r="F421" s="90"/>
      <c r="G421" s="50">
        <f>G422</f>
        <v>8600</v>
      </c>
      <c r="H421" s="50">
        <f>H422</f>
        <v>8600</v>
      </c>
      <c r="I421" s="50">
        <f>I422</f>
        <v>8600</v>
      </c>
      <c r="J421" s="50">
        <f>J422</f>
        <v>8600</v>
      </c>
    </row>
    <row r="422" spans="1:10" s="22" customFormat="1" ht="78.75">
      <c r="A422" s="76" t="s">
        <v>139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 t="s">
        <v>119</v>
      </c>
      <c r="G422" s="50">
        <v>8600</v>
      </c>
      <c r="H422" s="109">
        <v>8600</v>
      </c>
      <c r="I422" s="50">
        <v>8600</v>
      </c>
      <c r="J422" s="109">
        <v>8600</v>
      </c>
    </row>
    <row r="423" spans="1:10" s="21" customFormat="1" ht="31.5">
      <c r="A423" s="91" t="s">
        <v>153</v>
      </c>
      <c r="B423" s="92" t="s">
        <v>100</v>
      </c>
      <c r="C423" s="89" t="s">
        <v>79</v>
      </c>
      <c r="D423" s="89" t="s">
        <v>65</v>
      </c>
      <c r="E423" s="89" t="s">
        <v>151</v>
      </c>
      <c r="F423" s="90"/>
      <c r="G423" s="50">
        <f>G424</f>
        <v>3194200</v>
      </c>
      <c r="H423" s="50">
        <f>H424</f>
        <v>3194200</v>
      </c>
      <c r="I423" s="50">
        <f>I424</f>
        <v>3194200</v>
      </c>
      <c r="J423" s="50">
        <f>J424</f>
        <v>3194200</v>
      </c>
    </row>
    <row r="424" spans="1:10" s="21" customFormat="1" ht="47.25">
      <c r="A424" s="91" t="s">
        <v>223</v>
      </c>
      <c r="B424" s="92" t="s">
        <v>100</v>
      </c>
      <c r="C424" s="89" t="s">
        <v>79</v>
      </c>
      <c r="D424" s="89" t="s">
        <v>65</v>
      </c>
      <c r="E424" s="89" t="s">
        <v>222</v>
      </c>
      <c r="F424" s="90"/>
      <c r="G424" s="50">
        <f>G425+G428</f>
        <v>3194200</v>
      </c>
      <c r="H424" s="50">
        <f>H425+H428</f>
        <v>3194200</v>
      </c>
      <c r="I424" s="50">
        <f>I425+I428</f>
        <v>3194200</v>
      </c>
      <c r="J424" s="50">
        <f>J425+J428</f>
        <v>3194200</v>
      </c>
    </row>
    <row r="425" spans="1:10" s="23" customFormat="1" ht="63">
      <c r="A425" s="91" t="s">
        <v>274</v>
      </c>
      <c r="B425" s="92" t="s">
        <v>100</v>
      </c>
      <c r="C425" s="89" t="s">
        <v>79</v>
      </c>
      <c r="D425" s="89" t="s">
        <v>65</v>
      </c>
      <c r="E425" s="89" t="s">
        <v>273</v>
      </c>
      <c r="F425" s="90"/>
      <c r="G425" s="50">
        <f>G426+G427</f>
        <v>3160400</v>
      </c>
      <c r="H425" s="50">
        <f>H426+H427</f>
        <v>3160400</v>
      </c>
      <c r="I425" s="50">
        <f>I426+I427</f>
        <v>3160400</v>
      </c>
      <c r="J425" s="50">
        <f>J426+J427</f>
        <v>3160400</v>
      </c>
    </row>
    <row r="426" spans="1:10" s="21" customFormat="1" ht="31.5">
      <c r="A426" s="91" t="s">
        <v>141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 t="s">
        <v>120</v>
      </c>
      <c r="G426" s="50">
        <v>474800</v>
      </c>
      <c r="H426" s="50">
        <v>474800</v>
      </c>
      <c r="I426" s="50">
        <v>474800</v>
      </c>
      <c r="J426" s="50">
        <v>474800</v>
      </c>
    </row>
    <row r="427" spans="1:10" s="21" customFormat="1" ht="31.5">
      <c r="A427" s="91" t="s">
        <v>124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123</v>
      </c>
      <c r="G427" s="50">
        <v>2685600</v>
      </c>
      <c r="H427" s="50">
        <v>2685600</v>
      </c>
      <c r="I427" s="50">
        <v>2685600</v>
      </c>
      <c r="J427" s="50">
        <v>2685600</v>
      </c>
    </row>
    <row r="428" spans="1:10" s="21" customFormat="1" ht="94.5">
      <c r="A428" s="91" t="s">
        <v>272</v>
      </c>
      <c r="B428" s="92" t="s">
        <v>100</v>
      </c>
      <c r="C428" s="89" t="s">
        <v>79</v>
      </c>
      <c r="D428" s="89" t="s">
        <v>65</v>
      </c>
      <c r="E428" s="89" t="s">
        <v>271</v>
      </c>
      <c r="F428" s="90"/>
      <c r="G428" s="50">
        <f>G429</f>
        <v>33800</v>
      </c>
      <c r="H428" s="50">
        <f>H429</f>
        <v>33800</v>
      </c>
      <c r="I428" s="50">
        <f>I429</f>
        <v>33800</v>
      </c>
      <c r="J428" s="50">
        <f>J429</f>
        <v>33800</v>
      </c>
    </row>
    <row r="429" spans="1:10" s="21" customFormat="1" ht="31.5">
      <c r="A429" s="91" t="s">
        <v>141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 t="s">
        <v>120</v>
      </c>
      <c r="G429" s="50">
        <v>33800</v>
      </c>
      <c r="H429" s="50">
        <v>33800</v>
      </c>
      <c r="I429" s="50">
        <v>33800</v>
      </c>
      <c r="J429" s="50">
        <v>33800</v>
      </c>
    </row>
    <row r="430" spans="1:10" s="21" customFormat="1" ht="15.75">
      <c r="A430" s="112" t="s">
        <v>95</v>
      </c>
      <c r="B430" s="88" t="s">
        <v>100</v>
      </c>
      <c r="C430" s="82" t="s">
        <v>107</v>
      </c>
      <c r="D430" s="82"/>
      <c r="E430" s="83"/>
      <c r="F430" s="88"/>
      <c r="G430" s="110">
        <f>G431+G438</f>
        <v>22314700</v>
      </c>
      <c r="H430" s="110">
        <f>H431+H438</f>
        <v>0</v>
      </c>
      <c r="I430" s="110">
        <f>I431+I438</f>
        <v>26469700</v>
      </c>
      <c r="J430" s="110">
        <f>J431+J438</f>
        <v>0</v>
      </c>
    </row>
    <row r="431" spans="1:10" s="21" customFormat="1" ht="15.75">
      <c r="A431" s="112" t="s">
        <v>112</v>
      </c>
      <c r="B431" s="88" t="s">
        <v>100</v>
      </c>
      <c r="C431" s="82">
        <v>11</v>
      </c>
      <c r="D431" s="82" t="s">
        <v>62</v>
      </c>
      <c r="E431" s="83"/>
      <c r="F431" s="88"/>
      <c r="G431" s="110">
        <f aca="true" t="shared" si="54" ref="G431:J432">G432</f>
        <v>325000</v>
      </c>
      <c r="H431" s="110">
        <f t="shared" si="54"/>
        <v>0</v>
      </c>
      <c r="I431" s="110">
        <f t="shared" si="54"/>
        <v>400000</v>
      </c>
      <c r="J431" s="110">
        <f t="shared" si="54"/>
        <v>0</v>
      </c>
    </row>
    <row r="432" spans="1:10" s="21" customFormat="1" ht="31.5">
      <c r="A432" s="91" t="s">
        <v>29</v>
      </c>
      <c r="B432" s="32" t="s">
        <v>100</v>
      </c>
      <c r="C432" s="31">
        <v>11</v>
      </c>
      <c r="D432" s="31" t="s">
        <v>62</v>
      </c>
      <c r="E432" s="89" t="s">
        <v>27</v>
      </c>
      <c r="F432" s="90"/>
      <c r="G432" s="50">
        <f t="shared" si="54"/>
        <v>325000</v>
      </c>
      <c r="H432" s="50">
        <f t="shared" si="54"/>
        <v>0</v>
      </c>
      <c r="I432" s="50">
        <f t="shared" si="54"/>
        <v>400000</v>
      </c>
      <c r="J432" s="50">
        <f t="shared" si="54"/>
        <v>0</v>
      </c>
    </row>
    <row r="433" spans="1:10" s="28" customFormat="1" ht="31.5">
      <c r="A433" s="91" t="s">
        <v>30</v>
      </c>
      <c r="B433" s="32" t="s">
        <v>100</v>
      </c>
      <c r="C433" s="31">
        <v>11</v>
      </c>
      <c r="D433" s="31" t="s">
        <v>62</v>
      </c>
      <c r="E433" s="89" t="s">
        <v>28</v>
      </c>
      <c r="F433" s="90"/>
      <c r="G433" s="50">
        <f>G434+G436</f>
        <v>325000</v>
      </c>
      <c r="H433" s="50">
        <f>H434+H436</f>
        <v>0</v>
      </c>
      <c r="I433" s="50">
        <f>I434+I436</f>
        <v>400000</v>
      </c>
      <c r="J433" s="50">
        <f>J434+J436</f>
        <v>0</v>
      </c>
    </row>
    <row r="434" spans="1:10" s="28" customFormat="1" ht="47.25">
      <c r="A434" s="91" t="s">
        <v>232</v>
      </c>
      <c r="B434" s="32" t="s">
        <v>100</v>
      </c>
      <c r="C434" s="31">
        <v>11</v>
      </c>
      <c r="D434" s="31" t="s">
        <v>62</v>
      </c>
      <c r="E434" s="89" t="s">
        <v>231</v>
      </c>
      <c r="F434" s="90"/>
      <c r="G434" s="50">
        <f>G435</f>
        <v>250000</v>
      </c>
      <c r="H434" s="50">
        <f>H435</f>
        <v>0</v>
      </c>
      <c r="I434" s="50">
        <f>I435</f>
        <v>300000</v>
      </c>
      <c r="J434" s="50">
        <f>J435</f>
        <v>0</v>
      </c>
    </row>
    <row r="435" spans="1:10" s="21" customFormat="1" ht="31.5">
      <c r="A435" s="76" t="s">
        <v>177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 t="s">
        <v>122</v>
      </c>
      <c r="G435" s="50">
        <f>363000-63000-50000</f>
        <v>250000</v>
      </c>
      <c r="H435" s="109">
        <v>0</v>
      </c>
      <c r="I435" s="50">
        <f>363000-63000</f>
        <v>300000</v>
      </c>
      <c r="J435" s="109">
        <v>0</v>
      </c>
    </row>
    <row r="436" spans="1:10" s="21" customFormat="1" ht="31.5">
      <c r="A436" s="91" t="s">
        <v>161</v>
      </c>
      <c r="B436" s="32" t="s">
        <v>100</v>
      </c>
      <c r="C436" s="31">
        <v>11</v>
      </c>
      <c r="D436" s="31" t="s">
        <v>62</v>
      </c>
      <c r="E436" s="89" t="s">
        <v>260</v>
      </c>
      <c r="F436" s="90"/>
      <c r="G436" s="50">
        <f>G437</f>
        <v>75000</v>
      </c>
      <c r="H436" s="50">
        <f>H437</f>
        <v>0</v>
      </c>
      <c r="I436" s="50">
        <f>I437</f>
        <v>100000</v>
      </c>
      <c r="J436" s="50">
        <f>J437</f>
        <v>0</v>
      </c>
    </row>
    <row r="437" spans="1:10" s="21" customFormat="1" ht="31.5">
      <c r="A437" s="76" t="s">
        <v>177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 t="s">
        <v>122</v>
      </c>
      <c r="G437" s="50">
        <f>130000-30000-25000</f>
        <v>75000</v>
      </c>
      <c r="H437" s="109">
        <v>0</v>
      </c>
      <c r="I437" s="50">
        <f>130000-30000</f>
        <v>100000</v>
      </c>
      <c r="J437" s="109">
        <v>0</v>
      </c>
    </row>
    <row r="438" spans="1:10" s="21" customFormat="1" ht="15.75">
      <c r="A438" s="112" t="s">
        <v>109</v>
      </c>
      <c r="B438" s="88" t="s">
        <v>100</v>
      </c>
      <c r="C438" s="82" t="s">
        <v>107</v>
      </c>
      <c r="D438" s="82" t="s">
        <v>64</v>
      </c>
      <c r="E438" s="83"/>
      <c r="F438" s="88"/>
      <c r="G438" s="110">
        <f aca="true" t="shared" si="55" ref="G438:J439">G439</f>
        <v>21989700</v>
      </c>
      <c r="H438" s="110">
        <f t="shared" si="55"/>
        <v>0</v>
      </c>
      <c r="I438" s="110">
        <f t="shared" si="55"/>
        <v>26069700</v>
      </c>
      <c r="J438" s="110">
        <f t="shared" si="55"/>
        <v>0</v>
      </c>
    </row>
    <row r="439" spans="1:10" s="21" customFormat="1" ht="31.5">
      <c r="A439" s="91" t="s">
        <v>29</v>
      </c>
      <c r="B439" s="32" t="s">
        <v>100</v>
      </c>
      <c r="C439" s="31" t="s">
        <v>107</v>
      </c>
      <c r="D439" s="31" t="s">
        <v>64</v>
      </c>
      <c r="E439" s="89" t="s">
        <v>27</v>
      </c>
      <c r="F439" s="90"/>
      <c r="G439" s="50">
        <f t="shared" si="55"/>
        <v>21989700</v>
      </c>
      <c r="H439" s="50">
        <f t="shared" si="55"/>
        <v>0</v>
      </c>
      <c r="I439" s="50">
        <f t="shared" si="55"/>
        <v>26069700</v>
      </c>
      <c r="J439" s="50">
        <f t="shared" si="55"/>
        <v>0</v>
      </c>
    </row>
    <row r="440" spans="1:10" s="21" customFormat="1" ht="31.5">
      <c r="A440" s="91" t="s">
        <v>30</v>
      </c>
      <c r="B440" s="32" t="s">
        <v>100</v>
      </c>
      <c r="C440" s="31" t="s">
        <v>107</v>
      </c>
      <c r="D440" s="31" t="s">
        <v>64</v>
      </c>
      <c r="E440" s="89" t="s">
        <v>28</v>
      </c>
      <c r="F440" s="90"/>
      <c r="G440" s="50">
        <f>G441+G443</f>
        <v>21989700</v>
      </c>
      <c r="H440" s="50">
        <f>H441+H443</f>
        <v>0</v>
      </c>
      <c r="I440" s="50">
        <f>I441+I443</f>
        <v>26069700</v>
      </c>
      <c r="J440" s="50">
        <f>J441+J443</f>
        <v>0</v>
      </c>
    </row>
    <row r="441" spans="1:10" s="21" customFormat="1" ht="63">
      <c r="A441" s="91" t="s">
        <v>171</v>
      </c>
      <c r="B441" s="32" t="s">
        <v>100</v>
      </c>
      <c r="C441" s="31" t="s">
        <v>107</v>
      </c>
      <c r="D441" s="31" t="s">
        <v>64</v>
      </c>
      <c r="E441" s="89" t="s">
        <v>275</v>
      </c>
      <c r="F441" s="90"/>
      <c r="G441" s="50">
        <f>G442</f>
        <v>21889700</v>
      </c>
      <c r="H441" s="50">
        <f>H442</f>
        <v>0</v>
      </c>
      <c r="I441" s="50">
        <f>I442</f>
        <v>25889700</v>
      </c>
      <c r="J441" s="50">
        <f>J442</f>
        <v>0</v>
      </c>
    </row>
    <row r="442" spans="1:10" s="21" customFormat="1" ht="31.5">
      <c r="A442" s="76" t="s">
        <v>177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 t="s">
        <v>122</v>
      </c>
      <c r="G442" s="50">
        <f>28737700-2468000-4000000-380000</f>
        <v>21889700</v>
      </c>
      <c r="H442" s="109">
        <v>0</v>
      </c>
      <c r="I442" s="50">
        <f>28737700-2468000-380000</f>
        <v>25889700</v>
      </c>
      <c r="J442" s="109">
        <v>0</v>
      </c>
    </row>
    <row r="443" spans="1:10" s="21" customFormat="1" ht="47.25">
      <c r="A443" s="91" t="s">
        <v>232</v>
      </c>
      <c r="B443" s="32" t="s">
        <v>100</v>
      </c>
      <c r="C443" s="31" t="s">
        <v>107</v>
      </c>
      <c r="D443" s="31" t="s">
        <v>64</v>
      </c>
      <c r="E443" s="89" t="s">
        <v>231</v>
      </c>
      <c r="F443" s="90"/>
      <c r="G443" s="50">
        <f>G444</f>
        <v>100000</v>
      </c>
      <c r="H443" s="50">
        <f>H444</f>
        <v>0</v>
      </c>
      <c r="I443" s="50">
        <f>I444</f>
        <v>180000</v>
      </c>
      <c r="J443" s="50">
        <f>J444</f>
        <v>0</v>
      </c>
    </row>
    <row r="444" spans="1:10" s="21" customFormat="1" ht="31.5">
      <c r="A444" s="76" t="s">
        <v>177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 t="s">
        <v>122</v>
      </c>
      <c r="G444" s="50">
        <f>207000-27000-80000</f>
        <v>100000</v>
      </c>
      <c r="H444" s="109">
        <v>0</v>
      </c>
      <c r="I444" s="50">
        <f>207000-27000</f>
        <v>180000</v>
      </c>
      <c r="J444" s="109">
        <v>0</v>
      </c>
    </row>
    <row r="445" spans="1:10" s="22" customFormat="1" ht="15.75">
      <c r="A445" s="71" t="s">
        <v>283</v>
      </c>
      <c r="B445" s="37" t="s">
        <v>100</v>
      </c>
      <c r="C445" s="58" t="s">
        <v>88</v>
      </c>
      <c r="D445" s="59"/>
      <c r="E445" s="83"/>
      <c r="F445" s="88"/>
      <c r="G445" s="113">
        <f aca="true" t="shared" si="56" ref="G445:J447">G446</f>
        <v>2971000</v>
      </c>
      <c r="H445" s="113">
        <f t="shared" si="56"/>
        <v>0</v>
      </c>
      <c r="I445" s="113">
        <f t="shared" si="56"/>
        <v>3471000</v>
      </c>
      <c r="J445" s="113">
        <f t="shared" si="56"/>
        <v>0</v>
      </c>
    </row>
    <row r="446" spans="1:10" s="22" customFormat="1" ht="15.75">
      <c r="A446" s="71" t="s">
        <v>284</v>
      </c>
      <c r="B446" s="37" t="s">
        <v>100</v>
      </c>
      <c r="C446" s="58" t="s">
        <v>88</v>
      </c>
      <c r="D446" s="59" t="s">
        <v>64</v>
      </c>
      <c r="E446" s="83"/>
      <c r="F446" s="88"/>
      <c r="G446" s="113">
        <f t="shared" si="56"/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1" customFormat="1" ht="31.5">
      <c r="A447" s="76" t="s">
        <v>165</v>
      </c>
      <c r="B447" s="32" t="s">
        <v>100</v>
      </c>
      <c r="C447" s="62" t="s">
        <v>88</v>
      </c>
      <c r="D447" s="74" t="s">
        <v>64</v>
      </c>
      <c r="E447" s="77" t="s">
        <v>163</v>
      </c>
      <c r="F447" s="77"/>
      <c r="G447" s="50">
        <f t="shared" si="56"/>
        <v>2971000</v>
      </c>
      <c r="H447" s="50">
        <f t="shared" si="56"/>
        <v>0</v>
      </c>
      <c r="I447" s="50">
        <f t="shared" si="56"/>
        <v>3471000</v>
      </c>
      <c r="J447" s="50">
        <f t="shared" si="56"/>
        <v>0</v>
      </c>
    </row>
    <row r="448" spans="1:10" s="21" customFormat="1" ht="47.25">
      <c r="A448" s="76" t="s">
        <v>285</v>
      </c>
      <c r="B448" s="32" t="s">
        <v>100</v>
      </c>
      <c r="C448" s="62" t="s">
        <v>88</v>
      </c>
      <c r="D448" s="74" t="s">
        <v>64</v>
      </c>
      <c r="E448" s="77" t="s">
        <v>280</v>
      </c>
      <c r="F448" s="77"/>
      <c r="G448" s="50">
        <f>G449+G451</f>
        <v>2971000</v>
      </c>
      <c r="H448" s="50">
        <f>H449+H451</f>
        <v>0</v>
      </c>
      <c r="I448" s="50">
        <f>I449+I451</f>
        <v>3471000</v>
      </c>
      <c r="J448" s="50">
        <f>J449+J451</f>
        <v>0</v>
      </c>
    </row>
    <row r="449" spans="1:10" s="21" customFormat="1" ht="63">
      <c r="A449" s="76" t="s">
        <v>171</v>
      </c>
      <c r="B449" s="32" t="s">
        <v>100</v>
      </c>
      <c r="C449" s="62" t="s">
        <v>88</v>
      </c>
      <c r="D449" s="74" t="s">
        <v>64</v>
      </c>
      <c r="E449" s="77" t="s">
        <v>281</v>
      </c>
      <c r="F449" s="77"/>
      <c r="G449" s="50">
        <f>G450</f>
        <v>2967000</v>
      </c>
      <c r="H449" s="50">
        <f>H450</f>
        <v>0</v>
      </c>
      <c r="I449" s="50">
        <f>I450</f>
        <v>3467000</v>
      </c>
      <c r="J449" s="50">
        <f>J450</f>
        <v>0</v>
      </c>
    </row>
    <row r="450" spans="1:10" s="21" customFormat="1" ht="31.5">
      <c r="A450" s="61" t="s">
        <v>177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>
        <v>600</v>
      </c>
      <c r="G450" s="50">
        <f>3863200-386200-10000-500000</f>
        <v>2967000</v>
      </c>
      <c r="H450" s="50">
        <v>0</v>
      </c>
      <c r="I450" s="50">
        <f>3863200-386200-10000</f>
        <v>3467000</v>
      </c>
      <c r="J450" s="50">
        <v>0</v>
      </c>
    </row>
    <row r="451" spans="1:10" s="21" customFormat="1" ht="47.25">
      <c r="A451" s="76" t="s">
        <v>157</v>
      </c>
      <c r="B451" s="32" t="s">
        <v>100</v>
      </c>
      <c r="C451" s="62" t="s">
        <v>88</v>
      </c>
      <c r="D451" s="74" t="s">
        <v>64</v>
      </c>
      <c r="E451" s="77" t="s">
        <v>282</v>
      </c>
      <c r="F451" s="77"/>
      <c r="G451" s="50">
        <f>G452</f>
        <v>4000</v>
      </c>
      <c r="H451" s="50">
        <f>H452</f>
        <v>0</v>
      </c>
      <c r="I451" s="50">
        <f>I452</f>
        <v>4000</v>
      </c>
      <c r="J451" s="50"/>
    </row>
    <row r="452" spans="1:10" s="21" customFormat="1" ht="31.5">
      <c r="A452" s="61" t="s">
        <v>177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>
        <v>600</v>
      </c>
      <c r="G452" s="50">
        <v>4000</v>
      </c>
      <c r="H452" s="50">
        <v>0</v>
      </c>
      <c r="I452" s="50">
        <v>4000</v>
      </c>
      <c r="J452" s="50">
        <v>0</v>
      </c>
    </row>
    <row r="453" spans="1:10" s="21" customFormat="1" ht="26.25" customHeight="1">
      <c r="A453" s="114" t="s">
        <v>84</v>
      </c>
      <c r="B453" s="115"/>
      <c r="C453" s="115"/>
      <c r="D453" s="115"/>
      <c r="E453" s="115"/>
      <c r="F453" s="115"/>
      <c r="G453" s="116">
        <f>G284+G250+G215+G11</f>
        <v>359765270</v>
      </c>
      <c r="H453" s="116">
        <f>H284+H250+H215+H11</f>
        <v>144402800</v>
      </c>
      <c r="I453" s="116">
        <f>I284+I250+I215+I11</f>
        <v>380526980</v>
      </c>
      <c r="J453" s="116">
        <f>J284+J250+J215+J11</f>
        <v>149443600</v>
      </c>
    </row>
    <row r="454" spans="1:10" s="21" customFormat="1" ht="15.75">
      <c r="A454" s="30"/>
      <c r="B454" s="38"/>
      <c r="C454" s="38"/>
      <c r="D454" s="38"/>
      <c r="E454" s="38"/>
      <c r="F454" s="38"/>
      <c r="G454" s="44"/>
      <c r="H454" s="45"/>
      <c r="I454" s="44"/>
      <c r="J454" s="45"/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8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11"/>
      <c r="B469" s="32"/>
      <c r="C469" s="31"/>
      <c r="D469" s="31"/>
      <c r="E469" s="32"/>
      <c r="F469" s="32"/>
      <c r="G469" s="46"/>
      <c r="H469" s="47"/>
      <c r="I469" s="46"/>
      <c r="J469" s="47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1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3"/>
      <c r="B477" s="31"/>
      <c r="C477" s="31"/>
      <c r="D477" s="31"/>
      <c r="E477" s="36"/>
      <c r="F477" s="36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2"/>
      <c r="F478" s="32"/>
      <c r="G478" s="46"/>
      <c r="H478" s="47"/>
      <c r="I478" s="46"/>
      <c r="J478" s="47"/>
    </row>
    <row r="479" spans="1:10" s="21" customFormat="1" ht="15.75">
      <c r="A479" s="13"/>
      <c r="B479" s="31"/>
      <c r="C479" s="39"/>
      <c r="D479" s="31"/>
      <c r="E479" s="36"/>
      <c r="F479" s="36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1"/>
      <c r="B481" s="32"/>
      <c r="C481" s="31"/>
      <c r="D481" s="31"/>
      <c r="E481" s="32"/>
      <c r="F481" s="32"/>
      <c r="G481" s="46"/>
      <c r="H481" s="47"/>
      <c r="I481" s="46"/>
      <c r="J481" s="47"/>
    </row>
    <row r="482" spans="1:10" s="21" customFormat="1" ht="15.75">
      <c r="A482" s="6"/>
      <c r="B482" s="31"/>
      <c r="C482" s="31"/>
      <c r="D482" s="31"/>
      <c r="E482" s="31"/>
      <c r="F482" s="31"/>
      <c r="G482" s="46"/>
      <c r="H482" s="46"/>
      <c r="I482" s="46"/>
      <c r="J482" s="46"/>
    </row>
    <row r="483" spans="1:10" s="28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11"/>
      <c r="B484" s="32"/>
      <c r="C484" s="32"/>
      <c r="D484" s="32"/>
      <c r="E484" s="32"/>
      <c r="F484" s="32"/>
      <c r="G484" s="46"/>
      <c r="H484" s="47"/>
      <c r="I484" s="46"/>
      <c r="J484" s="47"/>
    </row>
    <row r="485" spans="1:10" s="21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1"/>
      <c r="D487" s="31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2"/>
      <c r="D488" s="32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1"/>
      <c r="D489" s="31"/>
      <c r="E489" s="32"/>
      <c r="F489" s="32"/>
      <c r="G489" s="46"/>
      <c r="H489" s="47"/>
      <c r="I489" s="46"/>
      <c r="J489" s="47"/>
    </row>
    <row r="490" spans="1:10" s="21" customFormat="1" ht="15.75">
      <c r="A490" s="14"/>
      <c r="B490" s="37"/>
      <c r="C490" s="37"/>
      <c r="D490" s="37"/>
      <c r="E490" s="37"/>
      <c r="F490" s="37"/>
      <c r="G490" s="48"/>
      <c r="H490" s="49"/>
      <c r="I490" s="48"/>
      <c r="J490" s="49"/>
    </row>
    <row r="491" spans="1:10" s="28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7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6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1"/>
      <c r="F512" s="31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6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11"/>
      <c r="B524" s="32"/>
      <c r="C524" s="31"/>
      <c r="D524" s="31"/>
      <c r="E524" s="32"/>
      <c r="F524" s="32"/>
      <c r="G524" s="46"/>
      <c r="H524" s="47"/>
      <c r="I524" s="46"/>
      <c r="J524" s="47"/>
    </row>
    <row r="525" spans="1:10" s="26" customFormat="1" ht="15.75">
      <c r="A525" s="6"/>
      <c r="B525" s="31"/>
      <c r="C525" s="31"/>
      <c r="D525" s="31"/>
      <c r="E525" s="31"/>
      <c r="F525" s="31"/>
      <c r="G525" s="46"/>
      <c r="H525" s="46"/>
      <c r="I525" s="46"/>
      <c r="J525" s="46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11"/>
      <c r="B527" s="32"/>
      <c r="C527" s="31"/>
      <c r="D527" s="31"/>
      <c r="E527" s="32"/>
      <c r="F527" s="32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1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2"/>
      <c r="D542" s="32"/>
      <c r="E542" s="32"/>
      <c r="F542" s="32"/>
      <c r="G542" s="46"/>
      <c r="H542" s="47"/>
      <c r="I542" s="46"/>
      <c r="J542" s="47"/>
    </row>
    <row r="543" spans="1:10" s="3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26" customFormat="1" ht="15.75">
      <c r="A544" s="11"/>
      <c r="B544" s="32"/>
      <c r="C544" s="31"/>
      <c r="D544" s="31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2"/>
      <c r="D545" s="32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1"/>
      <c r="C546" s="32"/>
      <c r="D546" s="32"/>
      <c r="E546" s="32"/>
      <c r="F546" s="32"/>
      <c r="G546" s="48"/>
      <c r="H546" s="47"/>
      <c r="I546" s="48"/>
      <c r="J546" s="47"/>
    </row>
    <row r="547" spans="1:10" s="26" customFormat="1" ht="15.75">
      <c r="A547" s="14"/>
      <c r="B547" s="35"/>
      <c r="C547" s="37"/>
      <c r="D547" s="37"/>
      <c r="E547" s="37"/>
      <c r="F547" s="37"/>
      <c r="G547" s="48"/>
      <c r="H547" s="49"/>
      <c r="I547" s="48"/>
      <c r="J547" s="49"/>
    </row>
    <row r="548" spans="1:10" s="26" customFormat="1" ht="15.75">
      <c r="A548" s="11"/>
      <c r="B548" s="31"/>
      <c r="C548" s="32"/>
      <c r="D548" s="32"/>
      <c r="E548" s="32"/>
      <c r="F548" s="32"/>
      <c r="G548" s="46"/>
      <c r="H548" s="47"/>
      <c r="I548" s="46"/>
      <c r="J548" s="47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21" s="24" customFormat="1" ht="18.75">
      <c r="A550" s="6"/>
      <c r="B550" s="31"/>
      <c r="C550" s="32"/>
      <c r="D550" s="32"/>
      <c r="E550" s="31"/>
      <c r="F550" s="31"/>
      <c r="G550" s="46"/>
      <c r="H550" s="47"/>
      <c r="I550" s="46"/>
      <c r="J550" s="47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3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1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10" s="26" customFormat="1" ht="15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1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6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21" s="24" customFormat="1" ht="18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8"/>
      <c r="H584" s="47"/>
      <c r="I584" s="48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4"/>
      <c r="B585" s="35"/>
      <c r="C585" s="37"/>
      <c r="D585" s="37"/>
      <c r="E585" s="37"/>
      <c r="F585" s="37"/>
      <c r="G585" s="48"/>
      <c r="H585" s="49"/>
      <c r="I585" s="48"/>
      <c r="J585" s="49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1"/>
      <c r="B586" s="31"/>
      <c r="C586" s="32"/>
      <c r="D586" s="32"/>
      <c r="E586" s="32"/>
      <c r="F586" s="32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6"/>
      <c r="B588" s="31"/>
      <c r="C588" s="32"/>
      <c r="D588" s="32"/>
      <c r="E588" s="31"/>
      <c r="F588" s="31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10" s="26" customFormat="1" ht="15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3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26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1"/>
      <c r="D602" s="31"/>
      <c r="E602" s="32"/>
      <c r="F602" s="32"/>
      <c r="G602" s="46"/>
      <c r="H602" s="47"/>
      <c r="I602" s="46"/>
      <c r="J602" s="47"/>
    </row>
    <row r="603" spans="1:6" s="26" customFormat="1" ht="15.75">
      <c r="A603" s="11"/>
      <c r="B603" s="31"/>
      <c r="C603" s="32"/>
      <c r="D603" s="32"/>
      <c r="E603" s="32"/>
      <c r="F603" s="32"/>
    </row>
    <row r="604" spans="1:10" s="26" customFormat="1" ht="15.75">
      <c r="A604" s="6"/>
      <c r="B604" s="31"/>
      <c r="C604" s="31"/>
      <c r="D604" s="31"/>
      <c r="E604" s="31"/>
      <c r="F604" s="31"/>
      <c r="G604" s="21"/>
      <c r="H604" s="21"/>
      <c r="I604" s="21"/>
      <c r="J604" s="21"/>
    </row>
    <row r="605" spans="1:10" s="26" customFormat="1" ht="15.75">
      <c r="A605" s="5"/>
      <c r="B605" s="35"/>
      <c r="C605" s="37"/>
      <c r="D605" s="37"/>
      <c r="E605" s="37"/>
      <c r="F605" s="37"/>
      <c r="G605" s="21"/>
      <c r="H605" s="21"/>
      <c r="I605" s="21"/>
      <c r="J605" s="21"/>
    </row>
    <row r="606" spans="1:10" s="26" customFormat="1" ht="15.75">
      <c r="A606" s="6"/>
      <c r="B606" s="31"/>
      <c r="C606" s="31"/>
      <c r="D606" s="31"/>
      <c r="E606" s="31"/>
      <c r="F606" s="31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6" s="26" customFormat="1" ht="15.75">
      <c r="A610" s="11"/>
      <c r="B610" s="31"/>
      <c r="C610" s="32"/>
      <c r="D610" s="32"/>
      <c r="E610" s="32"/>
      <c r="F610" s="32"/>
    </row>
    <row r="611" spans="1:10" s="26" customFormat="1" ht="15.75">
      <c r="A611" s="14"/>
      <c r="B611" s="35"/>
      <c r="C611" s="37"/>
      <c r="D611" s="37"/>
      <c r="E611" s="37"/>
      <c r="F611" s="37"/>
      <c r="G611" s="3"/>
      <c r="H611" s="3"/>
      <c r="I611" s="3"/>
      <c r="J611" s="3"/>
    </row>
    <row r="612" spans="1:10" s="26" customFormat="1" ht="15.75">
      <c r="A612" s="11"/>
      <c r="B612" s="31"/>
      <c r="C612" s="32"/>
      <c r="D612" s="32"/>
      <c r="E612" s="32"/>
      <c r="F612" s="32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21" s="24" customFormat="1" ht="18.75">
      <c r="A614" s="11"/>
      <c r="B614" s="31"/>
      <c r="C614" s="32"/>
      <c r="D614" s="32"/>
      <c r="E614" s="32"/>
      <c r="F614" s="32"/>
      <c r="G614" s="3"/>
      <c r="H614" s="3"/>
      <c r="I614" s="3"/>
      <c r="J614" s="3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2"/>
      <c r="C616" s="31"/>
      <c r="D616" s="31"/>
      <c r="E616" s="32"/>
      <c r="F616" s="32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1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2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2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1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6" s="26" customFormat="1" ht="15.75">
      <c r="A630" s="11"/>
      <c r="B630" s="32"/>
      <c r="C630" s="31"/>
      <c r="D630" s="31"/>
      <c r="E630" s="32"/>
      <c r="F630" s="32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2"/>
      <c r="D635" s="32"/>
      <c r="E635" s="31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10" s="3" customFormat="1" ht="15.75">
      <c r="A638" s="11"/>
      <c r="B638" s="32"/>
      <c r="C638" s="32"/>
      <c r="D638" s="32"/>
      <c r="E638" s="31"/>
      <c r="F638" s="32"/>
      <c r="G638" s="26"/>
      <c r="H638" s="26"/>
      <c r="I638" s="26"/>
      <c r="J638" s="26"/>
    </row>
    <row r="639" spans="1:6" s="26" customFormat="1" ht="15.75">
      <c r="A639" s="11"/>
      <c r="B639" s="32"/>
      <c r="C639" s="32"/>
      <c r="D639" s="32"/>
      <c r="E639" s="31"/>
      <c r="F639" s="32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2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8" s="26" customFormat="1" ht="15.75">
      <c r="A646" s="6"/>
      <c r="B646" s="31"/>
      <c r="C646" s="31"/>
      <c r="D646" s="31"/>
      <c r="E646" s="31"/>
      <c r="F646" s="31"/>
      <c r="G646" s="21"/>
      <c r="H646" s="21"/>
    </row>
    <row r="647" spans="1:8" s="26" customFormat="1" ht="15.75">
      <c r="A647" s="6"/>
      <c r="B647" s="31"/>
      <c r="C647" s="31"/>
      <c r="D647" s="31"/>
      <c r="E647" s="31"/>
      <c r="F647" s="31"/>
      <c r="G647" s="22"/>
      <c r="H647" s="22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11"/>
      <c r="B650" s="32"/>
      <c r="C650" s="31"/>
      <c r="D650" s="31"/>
      <c r="E650" s="32"/>
      <c r="F650" s="32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6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11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10" s="6" customFormat="1" ht="15.75">
      <c r="A657" s="11"/>
      <c r="B657" s="32"/>
      <c r="C657" s="31"/>
      <c r="D657" s="31"/>
      <c r="E657" s="32"/>
      <c r="F657" s="32"/>
      <c r="G657" s="22"/>
      <c r="H657" s="22"/>
      <c r="I657" s="21"/>
      <c r="J657" s="21"/>
    </row>
    <row r="658" spans="1:10" s="6" customFormat="1" ht="15.75">
      <c r="A658" s="15"/>
      <c r="B658" s="32"/>
      <c r="C658" s="32"/>
      <c r="D658" s="32"/>
      <c r="E658" s="31"/>
      <c r="F658" s="32"/>
      <c r="G658" s="117"/>
      <c r="H658" s="117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2"/>
      <c r="B662" s="32"/>
      <c r="C662" s="32"/>
      <c r="D662" s="32"/>
      <c r="E662" s="32"/>
      <c r="F662" s="32"/>
      <c r="G662" s="117"/>
      <c r="H662" s="117"/>
      <c r="I662" s="21"/>
      <c r="J662" s="21"/>
    </row>
    <row r="663" spans="1:8" ht="15.75">
      <c r="A663" s="12"/>
      <c r="B663" s="32"/>
      <c r="G663" s="117"/>
      <c r="H663" s="117"/>
    </row>
    <row r="664" spans="1:10" s="2" customFormat="1" ht="15.75">
      <c r="A664" s="6"/>
      <c r="B664" s="32"/>
      <c r="C664" s="32"/>
      <c r="D664" s="32"/>
      <c r="E664" s="32"/>
      <c r="F664" s="32"/>
      <c r="G664" s="117"/>
      <c r="H664" s="117"/>
      <c r="I664" s="3"/>
      <c r="J664" s="3"/>
    </row>
    <row r="665" spans="1:10" s="2" customFormat="1" ht="15.75">
      <c r="A665" s="12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1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2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5"/>
      <c r="B668" s="32"/>
      <c r="C668" s="32"/>
      <c r="D668" s="32"/>
      <c r="E668" s="31"/>
      <c r="F668" s="32"/>
      <c r="G668" s="117"/>
      <c r="H668" s="117"/>
      <c r="I668" s="3"/>
      <c r="J668" s="3"/>
    </row>
    <row r="669" spans="1:8" ht="15.75">
      <c r="A669" s="20"/>
      <c r="B669" s="32"/>
      <c r="E669" s="31"/>
      <c r="G669" s="117"/>
      <c r="H669" s="117"/>
    </row>
    <row r="670" spans="1:8" ht="15.75">
      <c r="A670" s="15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2:4" ht="15.75">
      <c r="B674" s="32"/>
      <c r="C674" s="31"/>
      <c r="D674" s="31"/>
    </row>
    <row r="675" spans="1:5" ht="15.75">
      <c r="A675" s="15"/>
      <c r="B675" s="32"/>
      <c r="E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21" s="19" customFormat="1" ht="18.75">
      <c r="A678" s="15"/>
      <c r="B678" s="32"/>
      <c r="C678" s="32"/>
      <c r="D678" s="32"/>
      <c r="E678" s="31"/>
      <c r="F678" s="32"/>
      <c r="G678" s="26"/>
      <c r="H678" s="26"/>
      <c r="I678" s="26"/>
      <c r="J678" s="2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6"/>
      <c r="B680" s="31"/>
      <c r="C680" s="32"/>
      <c r="D680" s="32"/>
      <c r="E680" s="32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11"/>
      <c r="B681" s="32"/>
      <c r="C681" s="32"/>
      <c r="D681" s="32"/>
      <c r="E681" s="31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5"/>
      <c r="B682" s="35"/>
      <c r="C682" s="37"/>
      <c r="D682" s="37"/>
      <c r="E682" s="37"/>
      <c r="F682" s="37"/>
      <c r="G682" s="21"/>
      <c r="H682" s="21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6"/>
      <c r="B683" s="31"/>
      <c r="C683" s="31"/>
      <c r="D683" s="31"/>
      <c r="E683" s="32"/>
      <c r="F683" s="31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1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14"/>
      <c r="B690" s="37"/>
      <c r="C690" s="37"/>
      <c r="D690" s="37"/>
      <c r="E690" s="37"/>
      <c r="F690" s="37"/>
      <c r="G690" s="3"/>
      <c r="H690" s="3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1"/>
      <c r="B691" s="32"/>
      <c r="C691" s="31"/>
      <c r="D691" s="31"/>
      <c r="E691" s="32"/>
      <c r="F691" s="32"/>
      <c r="G691" s="26"/>
      <c r="H691" s="26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4" ht="15.75">
      <c r="B694" s="32"/>
      <c r="C694" s="31"/>
      <c r="D694" s="3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1:10" s="6" customFormat="1" ht="15.75">
      <c r="A699" s="11"/>
      <c r="B699" s="32"/>
      <c r="C699" s="32"/>
      <c r="D699" s="32"/>
      <c r="E699" s="31"/>
      <c r="F699" s="32"/>
      <c r="G699" s="26"/>
      <c r="H699" s="26"/>
      <c r="I699" s="21"/>
      <c r="J699" s="21"/>
    </row>
    <row r="700" spans="1:10" s="5" customFormat="1" ht="15.75">
      <c r="A700" s="11"/>
      <c r="B700" s="32"/>
      <c r="C700" s="32"/>
      <c r="D700" s="32"/>
      <c r="E700" s="31"/>
      <c r="F700" s="32"/>
      <c r="G700" s="26"/>
      <c r="H700" s="26"/>
      <c r="I700" s="22"/>
      <c r="J700" s="22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6"/>
      <c r="B702" s="31"/>
      <c r="C702" s="31"/>
      <c r="D702" s="31"/>
      <c r="E702" s="31"/>
      <c r="F702" s="31"/>
      <c r="G702" s="21"/>
      <c r="H702" s="21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11"/>
      <c r="B707" s="32"/>
      <c r="C707" s="31"/>
      <c r="D707" s="31"/>
      <c r="E707" s="32"/>
      <c r="F707" s="32"/>
      <c r="G707" s="21"/>
      <c r="H707" s="21"/>
      <c r="I707" s="22"/>
      <c r="J707" s="22"/>
    </row>
    <row r="708" spans="1:10" s="5" customFormat="1" ht="15.75">
      <c r="A708" s="11"/>
      <c r="B708" s="31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8" customFormat="1" ht="15.75">
      <c r="A711" s="11"/>
      <c r="B711" s="31"/>
      <c r="C711" s="31"/>
      <c r="D711" s="31"/>
      <c r="E711" s="32"/>
      <c r="F711" s="32"/>
      <c r="G711" s="21"/>
      <c r="H711" s="21"/>
      <c r="I711" s="117"/>
      <c r="J711" s="117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2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1"/>
      <c r="C715" s="32"/>
      <c r="D715" s="32"/>
      <c r="E715" s="32"/>
      <c r="F715" s="32"/>
      <c r="G715" s="26"/>
      <c r="H715" s="26"/>
      <c r="I715" s="117"/>
      <c r="J715" s="117"/>
    </row>
    <row r="716" spans="1:10" s="8" customFormat="1" ht="15.75">
      <c r="A716" s="14"/>
      <c r="B716" s="35"/>
      <c r="C716" s="37"/>
      <c r="D716" s="37"/>
      <c r="E716" s="37"/>
      <c r="F716" s="37"/>
      <c r="G716" s="3"/>
      <c r="H716" s="3"/>
      <c r="I716" s="117"/>
      <c r="J716" s="117"/>
    </row>
    <row r="717" spans="1:10" s="8" customFormat="1" ht="15.75">
      <c r="A717" s="11"/>
      <c r="B717" s="31"/>
      <c r="C717" s="32"/>
      <c r="D717" s="32"/>
      <c r="E717" s="32"/>
      <c r="F717" s="32"/>
      <c r="G717" s="26"/>
      <c r="H717" s="26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6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11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1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ht="15.75">
      <c r="E727" s="31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5" spans="1:10" s="6" customFormat="1" ht="15.75">
      <c r="A735" s="14"/>
      <c r="B735" s="37"/>
      <c r="C735" s="37"/>
      <c r="D735" s="37"/>
      <c r="E735" s="37"/>
      <c r="F735" s="37"/>
      <c r="G735" s="3"/>
      <c r="H735" s="3"/>
      <c r="I735" s="21"/>
      <c r="J735" s="21"/>
    </row>
    <row r="736" spans="1:10" s="6" customFormat="1" ht="15.75">
      <c r="A736" s="11"/>
      <c r="B736" s="32"/>
      <c r="C736" s="32"/>
      <c r="D736" s="32"/>
      <c r="E736" s="32"/>
      <c r="F736" s="32"/>
      <c r="G736" s="26"/>
      <c r="H736" s="26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2:10" s="6" customFormat="1" ht="15.75">
      <c r="B740" s="31"/>
      <c r="C740" s="31"/>
      <c r="D740" s="31"/>
      <c r="E740" s="32"/>
      <c r="F740" s="31"/>
      <c r="G740" s="21"/>
      <c r="H740" s="21"/>
      <c r="I740" s="21"/>
      <c r="J740" s="21"/>
    </row>
    <row r="741" spans="2:10" s="6" customFormat="1" ht="15.75">
      <c r="B741" s="31"/>
      <c r="C741" s="31"/>
      <c r="D741" s="31"/>
      <c r="E741" s="31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1:10" s="2" customFormat="1" ht="15.75">
      <c r="A743" s="11"/>
      <c r="B743" s="32"/>
      <c r="C743" s="32"/>
      <c r="D743" s="32"/>
      <c r="E743" s="32"/>
      <c r="F743" s="32"/>
      <c r="G743" s="26"/>
      <c r="H743" s="26"/>
      <c r="I743" s="3"/>
      <c r="J743" s="3"/>
    </row>
    <row r="744" ht="15.75">
      <c r="B744" s="32"/>
    </row>
    <row r="745" ht="15.75">
      <c r="B745" s="32"/>
    </row>
    <row r="746" spans="1:8" ht="15.75">
      <c r="A746" s="6"/>
      <c r="C746" s="31"/>
      <c r="D746" s="31"/>
      <c r="F746" s="31"/>
      <c r="G746" s="21"/>
      <c r="H746" s="21"/>
    </row>
    <row r="747" spans="1:8" ht="15.75">
      <c r="A747" s="6"/>
      <c r="C747" s="31"/>
      <c r="D747" s="31"/>
      <c r="E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ht="15.75">
      <c r="B752" s="32"/>
    </row>
    <row r="753" ht="15.75">
      <c r="B753" s="32"/>
    </row>
    <row r="754" ht="15.75">
      <c r="B754" s="32"/>
    </row>
    <row r="755" spans="1:10" s="6" customFormat="1" ht="15.75">
      <c r="A755" s="11"/>
      <c r="B755" s="32"/>
      <c r="C755" s="32"/>
      <c r="D755" s="32"/>
      <c r="E755" s="32"/>
      <c r="F755" s="32"/>
      <c r="G755" s="26"/>
      <c r="H755" s="26"/>
      <c r="I755" s="21"/>
      <c r="J755" s="21"/>
    </row>
    <row r="756" spans="2:10" s="6" customFormat="1" ht="15.75">
      <c r="B756" s="32"/>
      <c r="C756" s="32"/>
      <c r="D756" s="32"/>
      <c r="E756" s="32"/>
      <c r="F756" s="32"/>
      <c r="G756" s="21"/>
      <c r="H756" s="21"/>
      <c r="I756" s="21"/>
      <c r="J756" s="21"/>
    </row>
    <row r="757" spans="1:10" s="6" customFormat="1" ht="15.75">
      <c r="A757" s="11"/>
      <c r="B757" s="32"/>
      <c r="C757" s="32"/>
      <c r="D757" s="32"/>
      <c r="E757" s="32"/>
      <c r="F757" s="32"/>
      <c r="G757" s="26"/>
      <c r="H757" s="26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2:10" s="6" customFormat="1" ht="15.75">
      <c r="B765" s="31"/>
      <c r="C765" s="31"/>
      <c r="D765" s="31"/>
      <c r="E765" s="32"/>
      <c r="F765" s="31"/>
      <c r="G765" s="21"/>
      <c r="H765" s="21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1:10" s="6" customFormat="1" ht="15.75">
      <c r="A767" s="11"/>
      <c r="B767" s="32"/>
      <c r="C767" s="32"/>
      <c r="D767" s="32"/>
      <c r="E767" s="32"/>
      <c r="F767" s="32"/>
      <c r="G767" s="26"/>
      <c r="H767" s="26"/>
      <c r="I767" s="21"/>
      <c r="J767" s="21"/>
    </row>
    <row r="768" ht="15.75">
      <c r="B768" s="32"/>
    </row>
    <row r="769" spans="1:10" s="2" customFormat="1" ht="15.75">
      <c r="A769" s="11"/>
      <c r="B769" s="32"/>
      <c r="C769" s="32"/>
      <c r="D769" s="32"/>
      <c r="E769" s="32"/>
      <c r="F769" s="32"/>
      <c r="G769" s="26"/>
      <c r="H769" s="26"/>
      <c r="I769" s="3"/>
      <c r="J769" s="3"/>
    </row>
    <row r="770" ht="15.75">
      <c r="B770" s="32"/>
    </row>
    <row r="771" spans="1:8" ht="15.75">
      <c r="A771" s="6"/>
      <c r="C771" s="31"/>
      <c r="D771" s="31"/>
      <c r="E771" s="31"/>
      <c r="F771" s="31"/>
      <c r="G771" s="21"/>
      <c r="H771" s="21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2" ht="15.75">
      <c r="A774" s="6"/>
      <c r="B774" s="32"/>
    </row>
    <row r="775" spans="1:2" ht="15.75">
      <c r="A775" s="6"/>
      <c r="B775" s="32"/>
    </row>
    <row r="776" ht="15.75">
      <c r="A776" s="6"/>
    </row>
    <row r="777" ht="15.75">
      <c r="A777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spans="1:2" ht="15.75">
      <c r="A785" s="6"/>
      <c r="B785" s="32"/>
    </row>
    <row r="786" spans="1:2" ht="15.75">
      <c r="A786" s="6"/>
      <c r="B786" s="32"/>
    </row>
    <row r="787" spans="1:2" ht="15.75">
      <c r="A787" s="6"/>
      <c r="B787" s="32"/>
    </row>
    <row r="788" spans="1:10" s="2" customFormat="1" ht="15.75">
      <c r="A788" s="6"/>
      <c r="B788" s="32"/>
      <c r="C788" s="32"/>
      <c r="D788" s="32"/>
      <c r="E788" s="32"/>
      <c r="F788" s="32"/>
      <c r="G788" s="26"/>
      <c r="H788" s="26"/>
      <c r="I788" s="3"/>
      <c r="J788" s="3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spans="2:10" s="6" customFormat="1" ht="15.75">
      <c r="B793" s="31"/>
      <c r="C793" s="32"/>
      <c r="D793" s="32"/>
      <c r="E793" s="32"/>
      <c r="F793" s="32"/>
      <c r="G793" s="26"/>
      <c r="H793" s="26"/>
      <c r="I793" s="21"/>
      <c r="J793" s="21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ht="15.75">
      <c r="A796" s="6"/>
    </row>
    <row r="797" ht="15.75">
      <c r="A797" s="6"/>
    </row>
    <row r="798" ht="15.75">
      <c r="A798" s="6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spans="2:10" s="6" customFormat="1" ht="15.75">
      <c r="B809" s="31"/>
      <c r="C809" s="32"/>
      <c r="D809" s="32"/>
      <c r="E809" s="32"/>
      <c r="F809" s="32"/>
      <c r="G809" s="26"/>
      <c r="H809" s="26"/>
      <c r="I809" s="21"/>
      <c r="J809" s="21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spans="2:10" s="6" customFormat="1" ht="15.75">
      <c r="B818" s="31"/>
      <c r="C818" s="32"/>
      <c r="D818" s="32"/>
      <c r="E818" s="32"/>
      <c r="F818" s="32"/>
      <c r="G818" s="26"/>
      <c r="H818" s="26"/>
      <c r="I818" s="21"/>
      <c r="J818" s="21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1:10" s="9" customFormat="1" ht="15.75">
      <c r="A820" s="6"/>
      <c r="B820" s="31"/>
      <c r="C820" s="32"/>
      <c r="D820" s="32"/>
      <c r="E820" s="32"/>
      <c r="F820" s="32"/>
      <c r="G820" s="26"/>
      <c r="H820" s="26"/>
      <c r="I820" s="26"/>
      <c r="J820" s="26"/>
    </row>
    <row r="821" ht="15.75">
      <c r="A821" s="6"/>
    </row>
    <row r="822" ht="15.75">
      <c r="A822" s="6"/>
    </row>
    <row r="823" ht="15.75">
      <c r="A823" s="6"/>
    </row>
    <row r="824" spans="2:10" s="6" customFormat="1" ht="15.75">
      <c r="B824" s="31"/>
      <c r="C824" s="32"/>
      <c r="D824" s="32"/>
      <c r="E824" s="32"/>
      <c r="F824" s="32"/>
      <c r="G824" s="26"/>
      <c r="H824" s="26"/>
      <c r="I824" s="21"/>
      <c r="J824" s="21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spans="1:21" s="19" customFormat="1" ht="18.75">
      <c r="A838" s="6"/>
      <c r="B838" s="31"/>
      <c r="C838" s="32"/>
      <c r="D838" s="32"/>
      <c r="E838" s="32"/>
      <c r="F838" s="32"/>
      <c r="G838" s="26"/>
      <c r="H838" s="26"/>
      <c r="I838" s="26"/>
      <c r="J838" s="2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11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4"/>
      <c r="B855" s="35"/>
      <c r="C855" s="37"/>
      <c r="D855" s="37"/>
      <c r="E855" s="37"/>
      <c r="F855" s="37"/>
      <c r="G855" s="3"/>
      <c r="H855" s="3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1"/>
      <c r="D856" s="31"/>
      <c r="E856" s="31"/>
      <c r="F856" s="31"/>
      <c r="G856" s="21"/>
      <c r="H856" s="21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2"/>
      <c r="H859" s="22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1"/>
      <c r="H863" s="21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11"/>
      <c r="B870" s="31"/>
      <c r="C870" s="32"/>
      <c r="D870" s="32"/>
      <c r="E870" s="32"/>
      <c r="F870" s="32"/>
      <c r="G870" s="26"/>
      <c r="H870" s="26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6"/>
      <c r="B877" s="31"/>
      <c r="C877" s="31"/>
      <c r="D877" s="31"/>
      <c r="E877" s="31"/>
      <c r="F877" s="31"/>
      <c r="G877" s="21"/>
      <c r="H877" s="21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5"/>
      <c r="B878" s="35"/>
      <c r="C878" s="37"/>
      <c r="D878" s="37"/>
      <c r="E878" s="37"/>
      <c r="F878" s="37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6"/>
      <c r="B879" s="31"/>
      <c r="C879" s="31"/>
      <c r="D879" s="31"/>
      <c r="E879" s="31"/>
      <c r="F879" s="31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2"/>
      <c r="H883" s="22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5"/>
      <c r="B884" s="35"/>
      <c r="C884" s="37"/>
      <c r="D884" s="37"/>
      <c r="E884" s="37"/>
      <c r="F884" s="37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4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11"/>
      <c r="B890" s="31"/>
      <c r="C890" s="32"/>
      <c r="D890" s="32"/>
      <c r="E890" s="32"/>
      <c r="F890" s="32"/>
      <c r="G890" s="26"/>
      <c r="H890" s="26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4"/>
      <c r="B891" s="35"/>
      <c r="C891" s="37"/>
      <c r="D891" s="37"/>
      <c r="E891" s="37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1"/>
      <c r="B892" s="31"/>
      <c r="C892" s="31"/>
      <c r="D892" s="32"/>
      <c r="E892" s="32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2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3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6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ht="15.75">
      <c r="A902" s="6"/>
    </row>
    <row r="903" ht="15.75">
      <c r="A903" s="6"/>
    </row>
    <row r="904" ht="15.75">
      <c r="A904" s="6"/>
    </row>
    <row r="905" spans="1:6" ht="15.75">
      <c r="A905" s="6"/>
      <c r="F905" s="56"/>
    </row>
    <row r="906" ht="15.75">
      <c r="A906" s="6"/>
    </row>
    <row r="907" ht="15.75">
      <c r="A907" s="6"/>
    </row>
    <row r="908" spans="1:10" s="2" customFormat="1" ht="15.75">
      <c r="A908" s="5"/>
      <c r="B908" s="35"/>
      <c r="C908" s="37"/>
      <c r="D908" s="37"/>
      <c r="E908" s="37"/>
      <c r="F908" s="37"/>
      <c r="G908" s="21"/>
      <c r="H908" s="21"/>
      <c r="I908" s="3"/>
      <c r="J908" s="3"/>
    </row>
    <row r="909" spans="2:10" s="6" customFormat="1" ht="15.75">
      <c r="B909" s="31"/>
      <c r="C909" s="31"/>
      <c r="D909" s="31"/>
      <c r="E909" s="32"/>
      <c r="F909" s="31"/>
      <c r="G909" s="22"/>
      <c r="H909" s="22"/>
      <c r="I909" s="21"/>
      <c r="J909" s="21"/>
    </row>
    <row r="910" spans="2:10" s="6" customFormat="1" ht="15.75">
      <c r="B910" s="31"/>
      <c r="C910" s="31"/>
      <c r="D910" s="31"/>
      <c r="E910" s="32"/>
      <c r="F910" s="31"/>
      <c r="G910" s="21"/>
      <c r="H910" s="21"/>
      <c r="I910" s="21"/>
      <c r="J910" s="21"/>
    </row>
    <row r="911" spans="2:10" s="6" customFormat="1" ht="15.75">
      <c r="B911" s="31"/>
      <c r="C911" s="31"/>
      <c r="D911" s="31"/>
      <c r="E911" s="31"/>
      <c r="F911" s="31"/>
      <c r="G911" s="21"/>
      <c r="H911" s="21"/>
      <c r="I911" s="21"/>
      <c r="J911" s="21"/>
    </row>
    <row r="912" spans="1:10" s="5" customFormat="1" ht="15.75">
      <c r="A912" s="6"/>
      <c r="B912" s="31"/>
      <c r="C912" s="31"/>
      <c r="D912" s="31"/>
      <c r="E912" s="31"/>
      <c r="F912" s="31"/>
      <c r="G912" s="21"/>
      <c r="H912" s="21"/>
      <c r="I912" s="22"/>
      <c r="J912" s="22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2"/>
      <c r="H914" s="22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2:10" s="6" customFormat="1" ht="15.75">
      <c r="B916" s="31"/>
      <c r="C916" s="31"/>
      <c r="D916" s="31"/>
      <c r="E916" s="31"/>
      <c r="F916" s="31"/>
      <c r="G916" s="22"/>
      <c r="H916" s="22"/>
      <c r="I916" s="21"/>
      <c r="J916" s="21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6"/>
      <c r="H918" s="26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1:6" ht="15.75">
      <c r="A923" s="6"/>
      <c r="C923" s="31"/>
      <c r="D923" s="31"/>
      <c r="E923" s="31"/>
      <c r="F923" s="3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8" ht="15.75">
      <c r="A926" s="6"/>
      <c r="C926" s="31"/>
      <c r="D926" s="31"/>
      <c r="E926" s="31"/>
      <c r="F926" s="31"/>
      <c r="G926" s="22"/>
      <c r="H926" s="22"/>
    </row>
    <row r="927" spans="1:8" ht="15.75">
      <c r="A927" s="5"/>
      <c r="B927" s="35"/>
      <c r="C927" s="37"/>
      <c r="D927" s="37"/>
      <c r="E927" s="37"/>
      <c r="F927" s="37"/>
      <c r="G927" s="21"/>
      <c r="H927" s="21"/>
    </row>
    <row r="928" spans="1:8" ht="15.75">
      <c r="A928" s="6"/>
      <c r="C928" s="31"/>
      <c r="D928" s="31"/>
      <c r="F928" s="31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2:10" s="6" customFormat="1" ht="15.75">
      <c r="B930" s="31"/>
      <c r="C930" s="31"/>
      <c r="D930" s="31"/>
      <c r="E930" s="31"/>
      <c r="F930" s="31"/>
      <c r="G930" s="21"/>
      <c r="H930" s="21"/>
      <c r="I930" s="21"/>
      <c r="J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1:10" s="5" customFormat="1" ht="15.75">
      <c r="A936" s="6"/>
      <c r="B936" s="31"/>
      <c r="C936" s="31"/>
      <c r="D936" s="31"/>
      <c r="E936" s="31"/>
      <c r="F936" s="31"/>
      <c r="G936" s="21"/>
      <c r="H936" s="21"/>
      <c r="I936" s="22"/>
      <c r="J936" s="22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1:8" ht="15.75">
      <c r="A943" s="6"/>
      <c r="C943" s="31"/>
      <c r="D943" s="31"/>
      <c r="E943" s="31"/>
      <c r="F943" s="31"/>
      <c r="G943" s="21"/>
      <c r="H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6" ht="15.75">
      <c r="A948" s="5"/>
      <c r="B948" s="35"/>
      <c r="C948" s="37"/>
      <c r="D948" s="37"/>
      <c r="E948" s="37"/>
      <c r="F948" s="37"/>
    </row>
    <row r="949" spans="1:6" ht="15.75">
      <c r="A949" s="6"/>
      <c r="C949" s="31"/>
      <c r="D949" s="31"/>
      <c r="E949" s="31"/>
      <c r="F949" s="31"/>
    </row>
    <row r="950" spans="1:6" ht="15.75">
      <c r="A950" s="15"/>
      <c r="C950" s="31"/>
      <c r="D950" s="31"/>
      <c r="E950" s="31"/>
      <c r="F950" s="31"/>
    </row>
    <row r="951" spans="1:6" ht="15.75">
      <c r="A951" s="16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6"/>
      <c r="C955" s="31"/>
      <c r="D955" s="31"/>
      <c r="E955" s="31"/>
      <c r="F955" s="31"/>
    </row>
    <row r="956" spans="1:6" ht="15.75">
      <c r="A956" s="5"/>
      <c r="B956" s="35"/>
      <c r="C956" s="37"/>
      <c r="D956" s="37"/>
      <c r="E956" s="37"/>
      <c r="F956" s="37"/>
    </row>
    <row r="957" spans="1:6" ht="15.75">
      <c r="A957" s="6"/>
      <c r="C957" s="31"/>
      <c r="D957" s="31"/>
      <c r="E957" s="31"/>
      <c r="F957" s="31"/>
    </row>
    <row r="958" spans="1:6" ht="15.75">
      <c r="A958" s="6"/>
      <c r="C958" s="31"/>
      <c r="D958" s="31"/>
      <c r="E958" s="31"/>
      <c r="F958" s="31"/>
    </row>
    <row r="959" spans="1:6" ht="15.75">
      <c r="A959" s="1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2:10" s="6" customFormat="1" ht="15.75">
      <c r="B961" s="31"/>
      <c r="C961" s="31"/>
      <c r="D961" s="31"/>
      <c r="E961" s="31"/>
      <c r="F961" s="31"/>
      <c r="G961" s="21"/>
      <c r="H961" s="21"/>
      <c r="I961" s="21"/>
      <c r="J961" s="21"/>
    </row>
    <row r="962" spans="1:10" s="5" customFormat="1" ht="15.75">
      <c r="A962" s="6"/>
      <c r="B962" s="31"/>
      <c r="C962" s="31"/>
      <c r="D962" s="31"/>
      <c r="E962" s="31"/>
      <c r="F962" s="31"/>
      <c r="G962" s="21"/>
      <c r="H962" s="21"/>
      <c r="I962" s="22"/>
      <c r="J962" s="22"/>
    </row>
    <row r="963" spans="2:10" s="6" customFormat="1" ht="15.75">
      <c r="B963" s="31"/>
      <c r="C963" s="31"/>
      <c r="D963" s="31"/>
      <c r="E963" s="31"/>
      <c r="F963" s="31"/>
      <c r="G963" s="22"/>
      <c r="H963" s="22"/>
      <c r="I963" s="21"/>
      <c r="J963" s="21"/>
    </row>
    <row r="964" spans="1:10" s="6" customFormat="1" ht="15.75">
      <c r="A964" s="14"/>
      <c r="B964" s="35"/>
      <c r="C964" s="37"/>
      <c r="D964" s="37"/>
      <c r="E964" s="37"/>
      <c r="F964" s="37"/>
      <c r="G964" s="3"/>
      <c r="H964" s="3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1"/>
      <c r="B966" s="31"/>
      <c r="C966" s="32"/>
      <c r="D966" s="32"/>
      <c r="E966" s="32"/>
      <c r="F966" s="32"/>
      <c r="G966" s="26"/>
      <c r="H966" s="26"/>
      <c r="I966" s="21"/>
      <c r="J966" s="21"/>
    </row>
    <row r="967" spans="1:10" s="5" customFormat="1" ht="15.75">
      <c r="A967" s="11"/>
      <c r="B967" s="31"/>
      <c r="C967" s="32"/>
      <c r="D967" s="32"/>
      <c r="E967" s="32"/>
      <c r="F967" s="32"/>
      <c r="G967" s="26"/>
      <c r="H967" s="26"/>
      <c r="I967" s="22"/>
      <c r="J967" s="22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21" s="7" customFormat="1" ht="15.75">
      <c r="A971" s="11"/>
      <c r="B971" s="31"/>
      <c r="C971" s="32"/>
      <c r="D971" s="32"/>
      <c r="E971" s="32"/>
      <c r="F971" s="32"/>
      <c r="G971" s="26"/>
      <c r="H971" s="26"/>
      <c r="I971" s="26"/>
      <c r="J971" s="2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10" s="5" customFormat="1" ht="15.75">
      <c r="A979" s="11"/>
      <c r="B979" s="31"/>
      <c r="C979" s="32"/>
      <c r="D979" s="32"/>
      <c r="E979" s="32"/>
      <c r="F979" s="32"/>
      <c r="G979" s="26"/>
      <c r="H979" s="26"/>
      <c r="I979" s="22"/>
      <c r="J979" s="22"/>
    </row>
    <row r="980" spans="1:10" s="6" customFormat="1" ht="15.75">
      <c r="A980" s="11"/>
      <c r="B980" s="31"/>
      <c r="C980" s="32"/>
      <c r="D980" s="32"/>
      <c r="E980" s="32"/>
      <c r="F980" s="32"/>
      <c r="G980" s="26"/>
      <c r="H980" s="26"/>
      <c r="I980" s="21"/>
      <c r="J980" s="21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21" s="7" customFormat="1" ht="15.75">
      <c r="A1001" s="11"/>
      <c r="B1001" s="31"/>
      <c r="C1001" s="32"/>
      <c r="D1001" s="32"/>
      <c r="E1001" s="32"/>
      <c r="F1001" s="32"/>
      <c r="G1001" s="26"/>
      <c r="H1001" s="26"/>
      <c r="I1001" s="26"/>
      <c r="J1001" s="2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10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6" customFormat="1" ht="15.75">
      <c r="A1014" s="11"/>
      <c r="B1014" s="31"/>
      <c r="C1014" s="32"/>
      <c r="D1014" s="32"/>
      <c r="E1014" s="32"/>
      <c r="F1014" s="32"/>
      <c r="G1014" s="26"/>
      <c r="H1014" s="26"/>
      <c r="I1014" s="21"/>
      <c r="J1014" s="21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5" customFormat="1" ht="15.75">
      <c r="A1016" s="11"/>
      <c r="B1016" s="31"/>
      <c r="C1016" s="32"/>
      <c r="D1016" s="32"/>
      <c r="E1016" s="32"/>
      <c r="F1016" s="32"/>
      <c r="G1016" s="26"/>
      <c r="H1016" s="26"/>
      <c r="I1016" s="22"/>
      <c r="J1016" s="22"/>
    </row>
    <row r="1017" spans="1:10" s="2" customFormat="1" ht="15.75">
      <c r="A1017" s="11"/>
      <c r="B1017" s="31"/>
      <c r="C1017" s="32"/>
      <c r="D1017" s="32"/>
      <c r="E1017" s="32"/>
      <c r="F1017" s="32"/>
      <c r="G1017" s="26"/>
      <c r="H1017" s="26"/>
      <c r="I1017" s="3"/>
      <c r="J1017" s="3"/>
    </row>
    <row r="1018" spans="1:8" s="3" customFormat="1" ht="15.75">
      <c r="A1018" s="11"/>
      <c r="B1018" s="31"/>
      <c r="C1018" s="32"/>
      <c r="D1018" s="32"/>
      <c r="E1018" s="32"/>
      <c r="F1018" s="32"/>
      <c r="G1018" s="26"/>
      <c r="H1018" s="26"/>
    </row>
  </sheetData>
  <sheetProtection/>
  <autoFilter ref="A10:U453"/>
  <mergeCells count="16">
    <mergeCell ref="I8:J8"/>
    <mergeCell ref="A6:J6"/>
    <mergeCell ref="I1:J1"/>
    <mergeCell ref="G2:J2"/>
    <mergeCell ref="G3:J3"/>
    <mergeCell ref="I4:J4"/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6" max="9" man="1"/>
    <brk id="153" max="9" man="1"/>
    <brk id="195" max="9" man="1"/>
    <brk id="228" max="9" man="1"/>
    <brk id="265" max="9" man="1"/>
    <brk id="301" max="9" man="1"/>
    <brk id="332" max="9" man="1"/>
    <brk id="376" max="9" man="1"/>
    <brk id="408" max="9" man="1"/>
    <brk id="4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2014-12-16T14:10:59Z</cp:lastPrinted>
  <dcterms:created xsi:type="dcterms:W3CDTF">2005-08-31T06:11:56Z</dcterms:created>
  <dcterms:modified xsi:type="dcterms:W3CDTF">2015-10-27T13:32:17Z</dcterms:modified>
  <cp:category/>
  <cp:version/>
  <cp:contentType/>
  <cp:contentStatus/>
</cp:coreProperties>
</file>