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стр.расходов Прил.1" sheetId="4" r:id="rId1"/>
  </sheets>
  <calcPr calcId="145621"/>
</workbook>
</file>

<file path=xl/calcChain.xml><?xml version="1.0" encoding="utf-8"?>
<calcChain xmlns="http://schemas.openxmlformats.org/spreadsheetml/2006/main">
  <c r="M54" i="4" l="1"/>
  <c r="J54" i="4"/>
  <c r="L53" i="4"/>
  <c r="M53" i="4" s="1"/>
  <c r="I53" i="4"/>
  <c r="J53" i="4" s="1"/>
  <c r="F53" i="4"/>
  <c r="G53" i="4" s="1"/>
  <c r="E53" i="4"/>
  <c r="D53" i="4"/>
  <c r="N52" i="4"/>
  <c r="M52" i="4"/>
  <c r="K52" i="4"/>
  <c r="J52" i="4"/>
  <c r="G52" i="4"/>
  <c r="E52" i="4"/>
  <c r="H52" i="4" s="1"/>
  <c r="L51" i="4"/>
  <c r="M51" i="4" s="1"/>
  <c r="I51" i="4"/>
  <c r="F51" i="4"/>
  <c r="G51" i="4" s="1"/>
  <c r="E51" i="4"/>
  <c r="D51" i="4"/>
  <c r="N50" i="4"/>
  <c r="M50" i="4"/>
  <c r="K50" i="4"/>
  <c r="J50" i="4"/>
  <c r="G50" i="4"/>
  <c r="E50" i="4"/>
  <c r="H50" i="4" s="1"/>
  <c r="N49" i="4"/>
  <c r="M49" i="4"/>
  <c r="K49" i="4"/>
  <c r="J49" i="4"/>
  <c r="H49" i="4"/>
  <c r="G49" i="4"/>
  <c r="L48" i="4"/>
  <c r="M48" i="4" s="1"/>
  <c r="I48" i="4"/>
  <c r="K48" i="4" s="1"/>
  <c r="F48" i="4"/>
  <c r="G48" i="4" s="1"/>
  <c r="E48" i="4"/>
  <c r="D48" i="4"/>
  <c r="N47" i="4"/>
  <c r="M47" i="4"/>
  <c r="K47" i="4"/>
  <c r="J47" i="4"/>
  <c r="H47" i="4"/>
  <c r="G47" i="4"/>
  <c r="N46" i="4"/>
  <c r="M46" i="4"/>
  <c r="K46" i="4"/>
  <c r="J46" i="4"/>
  <c r="H46" i="4"/>
  <c r="G46" i="4"/>
  <c r="N45" i="4"/>
  <c r="M45" i="4"/>
  <c r="K45" i="4"/>
  <c r="J45" i="4"/>
  <c r="H45" i="4"/>
  <c r="G45" i="4"/>
  <c r="L44" i="4"/>
  <c r="N44" i="4" s="1"/>
  <c r="I44" i="4"/>
  <c r="J44" i="4" s="1"/>
  <c r="F44" i="4"/>
  <c r="H44" i="4" s="1"/>
  <c r="E44" i="4"/>
  <c r="G44" i="4" s="1"/>
  <c r="D44" i="4"/>
  <c r="N43" i="4"/>
  <c r="M43" i="4"/>
  <c r="K43" i="4"/>
  <c r="J43" i="4"/>
  <c r="E43" i="4"/>
  <c r="G43" i="4" s="1"/>
  <c r="L42" i="4"/>
  <c r="N42" i="4" s="1"/>
  <c r="I42" i="4"/>
  <c r="J42" i="4" s="1"/>
  <c r="F42" i="4"/>
  <c r="H42" i="4" s="1"/>
  <c r="E42" i="4"/>
  <c r="G42" i="4" s="1"/>
  <c r="D42" i="4"/>
  <c r="L41" i="4"/>
  <c r="M41" i="4" s="1"/>
  <c r="K41" i="4"/>
  <c r="J41" i="4"/>
  <c r="G41" i="4"/>
  <c r="E41" i="4"/>
  <c r="H41" i="4" s="1"/>
  <c r="N40" i="4"/>
  <c r="M40" i="4"/>
  <c r="K40" i="4"/>
  <c r="J40" i="4"/>
  <c r="H40" i="4"/>
  <c r="G40" i="4"/>
  <c r="N39" i="4"/>
  <c r="M39" i="4"/>
  <c r="K39" i="4"/>
  <c r="J39" i="4"/>
  <c r="G39" i="4"/>
  <c r="N38" i="4"/>
  <c r="M38" i="4"/>
  <c r="K38" i="4"/>
  <c r="J38" i="4"/>
  <c r="G38" i="4"/>
  <c r="E38" i="4"/>
  <c r="H38" i="4" s="1"/>
  <c r="N37" i="4"/>
  <c r="M37" i="4"/>
  <c r="K37" i="4"/>
  <c r="J37" i="4"/>
  <c r="E37" i="4"/>
  <c r="G37" i="4" s="1"/>
  <c r="N36" i="4"/>
  <c r="M36" i="4"/>
  <c r="K36" i="4"/>
  <c r="J36" i="4"/>
  <c r="G36" i="4"/>
  <c r="E36" i="4"/>
  <c r="H36" i="4" s="1"/>
  <c r="L35" i="4"/>
  <c r="M35" i="4" s="1"/>
  <c r="I35" i="4"/>
  <c r="K35" i="4" s="1"/>
  <c r="F35" i="4"/>
  <c r="D35" i="4"/>
  <c r="N34" i="4"/>
  <c r="M34" i="4"/>
  <c r="K34" i="4"/>
  <c r="J34" i="4"/>
  <c r="H34" i="4"/>
  <c r="G34" i="4"/>
  <c r="M33" i="4"/>
  <c r="L33" i="4"/>
  <c r="N33" i="4" s="1"/>
  <c r="I33" i="4"/>
  <c r="J33" i="4" s="1"/>
  <c r="F33" i="4"/>
  <c r="H33" i="4" s="1"/>
  <c r="E33" i="4"/>
  <c r="G33" i="4" s="1"/>
  <c r="D33" i="4"/>
  <c r="L32" i="4"/>
  <c r="M32" i="4" s="1"/>
  <c r="J32" i="4"/>
  <c r="F32" i="4"/>
  <c r="K32" i="4" s="1"/>
  <c r="E32" i="4"/>
  <c r="E28" i="4" s="1"/>
  <c r="N31" i="4"/>
  <c r="M31" i="4"/>
  <c r="K31" i="4"/>
  <c r="J31" i="4"/>
  <c r="H31" i="4"/>
  <c r="G31" i="4"/>
  <c r="N30" i="4"/>
  <c r="M30" i="4"/>
  <c r="K30" i="4"/>
  <c r="J30" i="4"/>
  <c r="G30" i="4"/>
  <c r="E30" i="4"/>
  <c r="H30" i="4" s="1"/>
  <c r="N29" i="4"/>
  <c r="M29" i="4"/>
  <c r="K29" i="4"/>
  <c r="J29" i="4"/>
  <c r="H29" i="4"/>
  <c r="G29" i="4"/>
  <c r="L28" i="4"/>
  <c r="M28" i="4" s="1"/>
  <c r="I28" i="4"/>
  <c r="F28" i="4"/>
  <c r="G28" i="4" s="1"/>
  <c r="D28" i="4"/>
  <c r="N27" i="4"/>
  <c r="M27" i="4"/>
  <c r="K27" i="4"/>
  <c r="J27" i="4"/>
  <c r="H27" i="4"/>
  <c r="G27" i="4"/>
  <c r="N26" i="4"/>
  <c r="M26" i="4"/>
  <c r="K26" i="4"/>
  <c r="J26" i="4"/>
  <c r="H26" i="4"/>
  <c r="G26" i="4"/>
  <c r="N25" i="4"/>
  <c r="M25" i="4"/>
  <c r="K25" i="4"/>
  <c r="J25" i="4"/>
  <c r="H25" i="4"/>
  <c r="G25" i="4"/>
  <c r="N24" i="4"/>
  <c r="M24" i="4"/>
  <c r="K24" i="4"/>
  <c r="J24" i="4"/>
  <c r="H24" i="4"/>
  <c r="G24" i="4"/>
  <c r="M23" i="4"/>
  <c r="L23" i="4"/>
  <c r="K23" i="4"/>
  <c r="I23" i="4"/>
  <c r="J23" i="4" s="1"/>
  <c r="F23" i="4"/>
  <c r="E23" i="4"/>
  <c r="G23" i="4" s="1"/>
  <c r="D23" i="4"/>
  <c r="N22" i="4"/>
  <c r="M22" i="4"/>
  <c r="K22" i="4"/>
  <c r="J22" i="4"/>
  <c r="H22" i="4"/>
  <c r="E22" i="4"/>
  <c r="G22" i="4" s="1"/>
  <c r="N21" i="4"/>
  <c r="M21" i="4"/>
  <c r="J21" i="4"/>
  <c r="F21" i="4"/>
  <c r="K21" i="4" s="1"/>
  <c r="E21" i="4"/>
  <c r="G21" i="4" s="1"/>
  <c r="N20" i="4"/>
  <c r="M20" i="4"/>
  <c r="K20" i="4"/>
  <c r="J20" i="4"/>
  <c r="H20" i="4"/>
  <c r="G20" i="4"/>
  <c r="M19" i="4"/>
  <c r="L19" i="4"/>
  <c r="K19" i="4"/>
  <c r="I19" i="4"/>
  <c r="J19" i="4" s="1"/>
  <c r="F19" i="4"/>
  <c r="E19" i="4"/>
  <c r="G19" i="4" s="1"/>
  <c r="D19" i="4"/>
  <c r="N18" i="4"/>
  <c r="M18" i="4"/>
  <c r="K18" i="4"/>
  <c r="J18" i="4"/>
  <c r="H18" i="4"/>
  <c r="G18" i="4"/>
  <c r="N17" i="4"/>
  <c r="L17" i="4"/>
  <c r="M17" i="4" s="1"/>
  <c r="J17" i="4"/>
  <c r="I17" i="4"/>
  <c r="H17" i="4"/>
  <c r="F17" i="4"/>
  <c r="G17" i="4" s="1"/>
  <c r="E17" i="4"/>
  <c r="D17" i="4"/>
  <c r="N16" i="4"/>
  <c r="M16" i="4"/>
  <c r="K16" i="4"/>
  <c r="J16" i="4"/>
  <c r="G16" i="4"/>
  <c r="E16" i="4"/>
  <c r="H16" i="4" s="1"/>
  <c r="N15" i="4"/>
  <c r="M15" i="4"/>
  <c r="K15" i="4"/>
  <c r="J15" i="4"/>
  <c r="G15" i="4"/>
  <c r="M14" i="4"/>
  <c r="J14" i="4"/>
  <c r="G14" i="4"/>
  <c r="N13" i="4"/>
  <c r="M13" i="4"/>
  <c r="K13" i="4"/>
  <c r="J13" i="4"/>
  <c r="G13" i="4"/>
  <c r="N12" i="4"/>
  <c r="M12" i="4"/>
  <c r="K12" i="4"/>
  <c r="J12" i="4"/>
  <c r="H12" i="4"/>
  <c r="G12" i="4"/>
  <c r="N11" i="4"/>
  <c r="M11" i="4"/>
  <c r="K11" i="4"/>
  <c r="J11" i="4"/>
  <c r="H11" i="4"/>
  <c r="G11" i="4"/>
  <c r="N10" i="4"/>
  <c r="M10" i="4"/>
  <c r="K10" i="4"/>
  <c r="J10" i="4"/>
  <c r="H10" i="4"/>
  <c r="G10" i="4"/>
  <c r="N9" i="4"/>
  <c r="M9" i="4"/>
  <c r="M8" i="4" s="1"/>
  <c r="K9" i="4"/>
  <c r="J9" i="4"/>
  <c r="J8" i="4" s="1"/>
  <c r="H9" i="4"/>
  <c r="G9" i="4"/>
  <c r="G8" i="4" s="1"/>
  <c r="L8" i="4"/>
  <c r="I8" i="4"/>
  <c r="K8" i="4" s="1"/>
  <c r="F8" i="4"/>
  <c r="H8" i="4" s="1"/>
  <c r="E8" i="4"/>
  <c r="D8" i="4"/>
  <c r="N8" i="4" l="1"/>
  <c r="K28" i="4"/>
  <c r="G32" i="4"/>
  <c r="I55" i="4"/>
  <c r="K17" i="4"/>
  <c r="H19" i="4"/>
  <c r="N19" i="4"/>
  <c r="H23" i="4"/>
  <c r="N23" i="4"/>
  <c r="H28" i="4"/>
  <c r="J28" i="4"/>
  <c r="N28" i="4"/>
  <c r="N32" i="4"/>
  <c r="G35" i="4"/>
  <c r="D55" i="4"/>
  <c r="K33" i="4"/>
  <c r="J35" i="4"/>
  <c r="N35" i="4"/>
  <c r="H37" i="4"/>
  <c r="N41" i="4"/>
  <c r="K42" i="4"/>
  <c r="M42" i="4"/>
  <c r="H43" i="4"/>
  <c r="K44" i="4"/>
  <c r="M44" i="4"/>
  <c r="H48" i="4"/>
  <c r="J48" i="4"/>
  <c r="N48" i="4"/>
  <c r="H51" i="4"/>
  <c r="J51" i="4"/>
  <c r="N51" i="4"/>
  <c r="F55" i="4"/>
  <c r="L55" i="4"/>
  <c r="H21" i="4"/>
  <c r="H32" i="4"/>
  <c r="E35" i="4"/>
  <c r="E55" i="4" s="1"/>
  <c r="K51" i="4"/>
  <c r="G55" i="4" l="1"/>
  <c r="H55" i="4"/>
  <c r="H35" i="4"/>
  <c r="M55" i="4"/>
  <c r="N55" i="4"/>
  <c r="K55" i="4"/>
  <c r="J55" i="4"/>
</calcChain>
</file>

<file path=xl/sharedStrings.xml><?xml version="1.0" encoding="utf-8"?>
<sst xmlns="http://schemas.openxmlformats.org/spreadsheetml/2006/main" count="149" uniqueCount="79">
  <si>
    <t>Наименование</t>
  </si>
  <si>
    <t>Раздел</t>
  </si>
  <si>
    <t>Подраздел</t>
  </si>
  <si>
    <t>ОБЩЕГОСУДАРСТВЕННЫЕ ВОПРОСЫ</t>
  </si>
  <si>
    <t>01</t>
  </si>
  <si>
    <t xml:space="preserve">  Функционирование высшего должностного лица субъекта Российской Федерации и муниципального образования</t>
  </si>
  <si>
    <t>02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</si>
  <si>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</si>
  <si>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</si>
  <si>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</si>
  <si>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</si>
  <si>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Судебная система</t>
  </si>
  <si>
    <t>05</t>
  </si>
  <si>
    <t xml:space="preserve">  Резервные фонды</t>
  </si>
  <si>
    <t>11</t>
  </si>
  <si>
    <t xml:space="preserve">  Другие общегосударственные вопросы</t>
  </si>
  <si>
    <t>13</t>
  </si>
  <si>
    <t>НАЦИОНАЛЬНАЯ ОБОРОНА</t>
  </si>
  <si>
    <t xml:space="preserve">  Мобилизационная и вневойсковая подготовка</t>
  </si>
  <si>
    <t>НАЦИОНАЛЬНАЯ БЕЗОПАСНОСТЬ И ПРАВООХРАНИТЕЛЬНАЯ ДЕЯТЕЛЬНОСТЬ</t>
  </si>
  <si>
    <t xml:space="preserve">  Органы юстиции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</si>
  <si>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</si>
  <si>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</si>
  <si>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</si>
  <si>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</si>
  <si>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</si>
  <si>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 xml:space="preserve">  Сельское хозяйство и рыболовство</t>
  </si>
  <si>
    <t xml:space="preserve">  Дорожное хозяйство (дорожные фонды)</t>
  </si>
  <si>
    <t xml:space="preserve">  Связь и информатика</t>
  </si>
  <si>
    <t>10</t>
  </si>
  <si>
    <t xml:space="preserve">  Другие вопросы в области национальной экономики</t>
  </si>
  <si>
    <t>12</t>
  </si>
  <si>
    <t>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</si>
  <si>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</si>
  <si>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</si>
  <si>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</si>
  <si>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</si>
  <si>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>ОХРАНА ОКРУЖАЮЩЕЙ СРЕДЫ</t>
  </si>
  <si>
    <t>06</t>
  </si>
  <si>
    <t xml:space="preserve">  Другие вопросы в области охраны окружающей среды</t>
  </si>
  <si>
    <t>ОБРАЗОВАНИЕ</t>
  </si>
  <si>
    <t>07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</si>
  <si>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</si>
  <si>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</si>
  <si>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</si>
  <si>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</t>
  </si>
  <si>
    <t xml:space="preserve">  Другие вопросы в области образования</t>
  </si>
  <si>
    <t>КУЛЬТУРА И КИНЕМАТОГРАФИЯ</t>
  </si>
  <si>
    <t>08</t>
  </si>
  <si>
    <t xml:space="preserve">  Культура</t>
  </si>
  <si>
    <t>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</si>
  <si>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</si>
  <si>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</si>
  <si>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</si>
  <si>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>ФИЗИЧЕСКАЯ КУЛЬТУРА И СПОРТ</t>
  </si>
  <si>
    <t xml:space="preserve">  Физическая культура</t>
  </si>
  <si>
    <t xml:space="preserve">  Массовый спорт</t>
  </si>
  <si>
    <t>СРЕДСТВА МАССОВОЙ ИНФОРМАЦИИ</t>
  </si>
  <si>
    <t>ВСЕГО РАСХОДОВ</t>
  </si>
  <si>
    <t>проект</t>
  </si>
  <si>
    <t>сумма отклонений к предыдущему году</t>
  </si>
  <si>
    <t>руб.</t>
  </si>
  <si>
    <t xml:space="preserve"> Периодическая печать и издательства</t>
  </si>
  <si>
    <t xml:space="preserve">                              к Пояснительной записке</t>
  </si>
  <si>
    <t xml:space="preserve">                                 Приложение 1</t>
  </si>
  <si>
    <t>Проект на 2024 год</t>
  </si>
  <si>
    <t>Темп роста к 2023 году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</si>
  <si>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</si>
  <si>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Обеспечение проведения выборов и референдумов</t>
  </si>
  <si>
    <t>ОБСЛУЖИВАНИЕ ГОСУДАРСТВЕННОГО (МУНИЦИПАЛЬНОГО) ДОЛГА</t>
  </si>
  <si>
    <t xml:space="preserve">  Обслуживание государственного (муниципального) внутреннего долга</t>
  </si>
  <si>
    <t>Проект на 2025 год</t>
  </si>
  <si>
    <t>Темп роста к 2024 году</t>
  </si>
  <si>
    <t xml:space="preserve">Структура расходов бюджета ЗАТО Видяево на 2022-2026 годы:
</t>
  </si>
  <si>
    <t>2022 год (Исполнение)</t>
  </si>
  <si>
    <t>2023 год (Ожидаемое исполнение)</t>
  </si>
  <si>
    <t>Проект на 2026 год</t>
  </si>
  <si>
    <t>Темп роста к 2025 году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</si>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</sst>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1">
      <alignment horizontal="center" vertical="center" wrapText="1"/>
    </xf>
    <xf numFmtId="49" fontId="1" fillId="0" borderId="1">
      <alignment horizontal="left" vertical="top" wrapText="1"/>
    </xf>
    <xf numFmtId="4" fontId="1" fillId="4" borderId="1">
      <alignment horizontal="right" vertical="top" shrinkToFit="1"/>
    </xf>
    <xf numFmtId="0" fontId="2" fillId="0" borderId="1">
      <alignment horizontal="left"/>
    </xf>
    <xf numFmtId="4" fontId="2" fillId="5" borderId="1">
      <alignment horizontal="right" vertical="top" shrinkToFit="1"/>
    </xf>
  </cellStyleXfs>
  <cellXfs count="6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3" borderId="2" xfId="2" quotePrefix="1" applyNumberFormat="1" applyFont="1" applyFill="1" applyBorder="1" applyAlignment="1" applyProtection="1">
      <alignment horizontal="center" vertical="center" wrapText="1"/>
    </xf>
    <xf numFmtId="4" fontId="6" fillId="3" borderId="6" xfId="3" applyFont="1" applyFill="1" applyBorder="1" applyAlignment="1" applyProtection="1">
      <alignment horizontal="center" vertical="center" shrinkToFit="1"/>
    </xf>
    <xf numFmtId="4" fontId="6" fillId="3" borderId="2" xfId="3" applyFont="1" applyFill="1" applyBorder="1" applyAlignment="1" applyProtection="1">
      <alignment horizontal="center" vertical="center" shrinkToFit="1"/>
    </xf>
    <xf numFmtId="4" fontId="6" fillId="3" borderId="7" xfId="3" applyFont="1" applyFill="1" applyBorder="1" applyAlignment="1" applyProtection="1">
      <alignment horizontal="center" vertical="center" shrinkToFit="1"/>
    </xf>
    <xf numFmtId="0" fontId="6" fillId="6" borderId="2" xfId="2" quotePrefix="1" applyNumberFormat="1" applyFont="1" applyFill="1" applyBorder="1" applyAlignment="1" applyProtection="1">
      <alignment horizontal="center" vertical="center" wrapText="1"/>
    </xf>
    <xf numFmtId="4" fontId="6" fillId="6" borderId="7" xfId="3" applyFont="1" applyFill="1" applyBorder="1" applyAlignment="1" applyProtection="1">
      <alignment horizontal="center" vertical="center" shrinkToFit="1"/>
    </xf>
    <xf numFmtId="4" fontId="6" fillId="6" borderId="2" xfId="3" applyFont="1" applyFill="1" applyBorder="1" applyAlignment="1" applyProtection="1">
      <alignment horizontal="center" vertical="center" shrinkToFit="1"/>
    </xf>
    <xf numFmtId="4" fontId="4" fillId="3" borderId="6" xfId="3" applyFont="1" applyFill="1" applyBorder="1" applyAlignment="1" applyProtection="1">
      <alignment horizontal="center" vertical="center" shrinkToFit="1"/>
    </xf>
    <xf numFmtId="4" fontId="6" fillId="6" borderId="6" xfId="3" applyFont="1" applyFill="1" applyBorder="1" applyAlignment="1" applyProtection="1">
      <alignment horizontal="center" vertical="center" shrinkToFit="1"/>
    </xf>
    <xf numFmtId="0" fontId="6" fillId="6" borderId="2" xfId="2" quotePrefix="1" applyNumberFormat="1" applyFont="1" applyFill="1" applyBorder="1" applyAlignment="1" applyProtection="1">
      <alignment horizontal="left" vertical="center" wrapText="1"/>
    </xf>
    <xf numFmtId="0" fontId="6" fillId="6" borderId="8" xfId="2" applyNumberFormat="1" applyFont="1" applyFill="1" applyBorder="1" applyAlignment="1" applyProtection="1">
      <alignment horizontal="center" vertical="center" wrapText="1"/>
    </xf>
    <xf numFmtId="0" fontId="6" fillId="3" borderId="2" xfId="2" quotePrefix="1" applyNumberFormat="1" applyFont="1" applyFill="1" applyBorder="1" applyAlignment="1" applyProtection="1">
      <alignment horizontal="left" vertical="center" wrapText="1"/>
    </xf>
    <xf numFmtId="0" fontId="6" fillId="3" borderId="8" xfId="2" quotePrefix="1" applyNumberFormat="1" applyFont="1" applyFill="1" applyBorder="1" applyAlignment="1" applyProtection="1">
      <alignment horizontal="center" vertical="center" wrapText="1"/>
    </xf>
    <xf numFmtId="0" fontId="4" fillId="3" borderId="2" xfId="2" quotePrefix="1" applyNumberFormat="1" applyFont="1" applyFill="1" applyBorder="1" applyAlignment="1" applyProtection="1">
      <alignment horizontal="left" vertical="center" wrapText="1"/>
    </xf>
    <xf numFmtId="0" fontId="4" fillId="3" borderId="2" xfId="2" quotePrefix="1" applyNumberFormat="1" applyFont="1" applyFill="1" applyBorder="1" applyAlignment="1" applyProtection="1">
      <alignment horizontal="center" vertical="center" wrapText="1"/>
    </xf>
    <xf numFmtId="0" fontId="4" fillId="3" borderId="8" xfId="2" quotePrefix="1" applyNumberFormat="1" applyFont="1" applyFill="1" applyBorder="1" applyAlignment="1" applyProtection="1">
      <alignment horizontal="center" vertical="center" wrapText="1"/>
    </xf>
    <xf numFmtId="4" fontId="4" fillId="3" borderId="2" xfId="3" applyFont="1" applyFill="1" applyBorder="1" applyAlignment="1" applyProtection="1">
      <alignment horizontal="center" vertical="center" shrinkToFit="1"/>
    </xf>
    <xf numFmtId="4" fontId="4" fillId="3" borderId="7" xfId="3" applyFont="1" applyFill="1" applyBorder="1" applyAlignment="1" applyProtection="1">
      <alignment horizontal="center" vertical="center" shrinkToFit="1"/>
    </xf>
    <xf numFmtId="4" fontId="10" fillId="6" borderId="6" xfId="3" applyFont="1" applyFill="1" applyBorder="1" applyAlignment="1" applyProtection="1">
      <alignment horizontal="center" vertical="center" shrinkToFit="1"/>
    </xf>
    <xf numFmtId="4" fontId="10" fillId="6" borderId="7" xfId="3" applyFont="1" applyFill="1" applyBorder="1" applyAlignment="1" applyProtection="1">
      <alignment horizontal="center" vertical="center" shrinkToFit="1"/>
    </xf>
    <xf numFmtId="4" fontId="10" fillId="6" borderId="2" xfId="3" applyFont="1" applyFill="1" applyBorder="1" applyAlignment="1" applyProtection="1">
      <alignment horizontal="center" vertical="center" shrinkToFit="1"/>
    </xf>
    <xf numFmtId="4" fontId="10" fillId="3" borderId="6" xfId="3" applyFont="1" applyFill="1" applyBorder="1" applyAlignment="1" applyProtection="1">
      <alignment horizontal="center" vertical="center" shrinkToFit="1"/>
    </xf>
    <xf numFmtId="4" fontId="11" fillId="3" borderId="6" xfId="3" applyFont="1" applyFill="1" applyBorder="1" applyAlignment="1" applyProtection="1">
      <alignment horizontal="center" vertical="center" shrinkToFit="1"/>
    </xf>
    <xf numFmtId="4" fontId="12" fillId="6" borderId="9" xfId="5" applyFont="1" applyFill="1" applyBorder="1" applyAlignment="1" applyProtection="1">
      <alignment horizontal="center" vertical="center" shrinkToFit="1"/>
    </xf>
    <xf numFmtId="4" fontId="8" fillId="6" borderId="11" xfId="3" applyFont="1" applyFill="1" applyBorder="1" applyAlignment="1" applyProtection="1">
      <alignment horizontal="center" vertical="center" shrinkToFit="1"/>
    </xf>
    <xf numFmtId="4" fontId="8" fillId="6" borderId="10" xfId="3" applyFont="1" applyFill="1" applyBorder="1" applyAlignment="1" applyProtection="1">
      <alignment horizontal="center" vertical="center" shrinkToFit="1"/>
    </xf>
    <xf numFmtId="0" fontId="8" fillId="6" borderId="11" xfId="4" applyNumberFormat="1" applyFont="1" applyFill="1" applyBorder="1" applyAlignment="1" applyProtection="1">
      <alignment horizontal="left" vertical="center"/>
    </xf>
    <xf numFmtId="0" fontId="8" fillId="6" borderId="11" xfId="4" applyNumberFormat="1" applyFont="1" applyFill="1" applyBorder="1" applyAlignment="1" applyProtection="1">
      <alignment horizontal="center" vertical="center"/>
    </xf>
    <xf numFmtId="0" fontId="8" fillId="6" borderId="12" xfId="4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right"/>
    </xf>
    <xf numFmtId="0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7" xfId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/>
    </xf>
    <xf numFmtId="0" fontId="4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4" xfId="1" applyFont="1" applyFill="1" applyBorder="1" applyAlignment="1">
      <alignment horizontal="center" vertical="center" wrapText="1"/>
    </xf>
    <xf numFmtId="4" fontId="10" fillId="6" borderId="14" xfId="3" applyFont="1" applyFill="1" applyBorder="1" applyAlignment="1" applyProtection="1">
      <alignment horizontal="center" vertical="center" shrinkToFit="1"/>
    </xf>
    <xf numFmtId="4" fontId="10" fillId="3" borderId="7" xfId="3" applyFont="1" applyFill="1" applyBorder="1" applyAlignment="1" applyProtection="1">
      <alignment horizontal="center" vertical="center" shrinkToFit="1"/>
    </xf>
    <xf numFmtId="4" fontId="6" fillId="3" borderId="14" xfId="3" applyFont="1" applyFill="1" applyBorder="1" applyAlignment="1" applyProtection="1">
      <alignment horizontal="center" vertical="center" shrinkToFit="1"/>
    </xf>
    <xf numFmtId="4" fontId="11" fillId="3" borderId="7" xfId="3" applyFont="1" applyFill="1" applyBorder="1" applyAlignment="1" applyProtection="1">
      <alignment horizontal="center" vertical="center" shrinkToFit="1"/>
    </xf>
    <xf numFmtId="4" fontId="4" fillId="3" borderId="14" xfId="3" applyFont="1" applyFill="1" applyBorder="1" applyAlignment="1" applyProtection="1">
      <alignment horizontal="center" vertical="center" shrinkToFit="1"/>
    </xf>
    <xf numFmtId="4" fontId="13" fillId="3" borderId="14" xfId="3" applyFont="1" applyFill="1" applyBorder="1" applyAlignment="1" applyProtection="1">
      <alignment horizontal="center" vertical="center" shrinkToFit="1"/>
    </xf>
    <xf numFmtId="4" fontId="13" fillId="3" borderId="2" xfId="3" applyFont="1" applyFill="1" applyBorder="1" applyAlignment="1" applyProtection="1">
      <alignment horizontal="center" vertical="center" shrinkToFit="1"/>
    </xf>
    <xf numFmtId="4" fontId="13" fillId="3" borderId="7" xfId="3" applyFont="1" applyFill="1" applyBorder="1" applyAlignment="1" applyProtection="1">
      <alignment horizontal="center" vertical="center" shrinkToFit="1"/>
    </xf>
    <xf numFmtId="4" fontId="13" fillId="3" borderId="6" xfId="3" applyFont="1" applyFill="1" applyBorder="1" applyAlignment="1" applyProtection="1">
      <alignment horizontal="center" vertical="center" shrinkToFit="1"/>
    </xf>
    <xf numFmtId="4" fontId="6" fillId="6" borderId="14" xfId="3" applyFont="1" applyFill="1" applyBorder="1" applyAlignment="1" applyProtection="1">
      <alignment horizontal="center" vertical="center" shrinkToFit="1"/>
    </xf>
    <xf numFmtId="4" fontId="12" fillId="6" borderId="6" xfId="5" applyFont="1" applyFill="1" applyBorder="1" applyAlignment="1" applyProtection="1">
      <alignment horizontal="center" vertical="center" shrinkToFit="1"/>
    </xf>
    <xf numFmtId="4" fontId="12" fillId="6" borderId="7" xfId="5" applyFont="1" applyFill="1" applyBorder="1" applyAlignment="1" applyProtection="1">
      <alignment horizontal="center" vertical="center" shrinkToFit="1"/>
    </xf>
    <xf numFmtId="4" fontId="12" fillId="6" borderId="15" xfId="5" applyFont="1" applyFill="1" applyBorder="1" applyAlignment="1" applyProtection="1">
      <alignment horizontal="center" vertical="center" shrinkToFit="1"/>
    </xf>
  </cellXfs>
  <cellStyles count="6">
    <cellStyle name="xl29" xfId="1"/>
    <cellStyle name="xl33" xfId="4"/>
    <cellStyle name="xl34" xfId="5"/>
    <cellStyle name="xl38" xfId="2"/>
    <cellStyle name="xl39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view="pageBreakPreview" zoomScale="60" zoomScaleNormal="100" workbookViewId="0">
      <selection activeCell="T7" sqref="T7"/>
    </sheetView>
  </sheetViews>
  <sheetFormatPr defaultRowHeight="14.4" x14ac:dyDescent="0.3"/>
  <cols>
    <col min="1" max="1" width="30.109375" customWidth="1"/>
    <col min="2" max="2" width="6.6640625" customWidth="1"/>
    <col min="3" max="3" width="6" customWidth="1"/>
    <col min="4" max="4" width="11.6640625" customWidth="1"/>
    <col min="5" max="5" width="12" customWidth="1"/>
    <col min="6" max="6" width="11.44140625" customWidth="1"/>
    <col min="7" max="7" width="12.6640625" customWidth="1"/>
    <col min="8" max="8" width="11.6640625" customWidth="1"/>
    <col min="9" max="9" width="13.5546875" customWidth="1"/>
    <col min="10" max="10" width="13.33203125" customWidth="1"/>
    <col min="11" max="11" width="12" customWidth="1"/>
    <col min="12" max="12" width="13" customWidth="1"/>
    <col min="13" max="13" width="9.6640625" customWidth="1"/>
  </cols>
  <sheetData>
    <row r="1" spans="1:14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33" t="s">
        <v>64</v>
      </c>
      <c r="L1" s="33"/>
      <c r="M1" s="33"/>
      <c r="N1" s="33"/>
    </row>
    <row r="2" spans="1:14" x14ac:dyDescent="0.3">
      <c r="A2" s="1"/>
      <c r="B2" s="1"/>
      <c r="C2" s="1"/>
      <c r="D2" s="1"/>
      <c r="E2" s="1"/>
      <c r="F2" s="1"/>
      <c r="G2" s="1"/>
      <c r="H2" s="1"/>
      <c r="I2" s="1"/>
      <c r="J2" s="33" t="s">
        <v>63</v>
      </c>
      <c r="K2" s="33"/>
      <c r="L2" s="33"/>
      <c r="M2" s="33"/>
      <c r="N2" s="33"/>
    </row>
    <row r="3" spans="1:14" ht="17.399999999999999" customHeight="1" x14ac:dyDescent="0.3">
      <c r="A3" s="36" t="s">
        <v>73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61</v>
      </c>
    </row>
    <row r="5" spans="1:14" s="1" customFormat="1" ht="13.95" customHeight="1" x14ac:dyDescent="0.25">
      <c r="A5" s="38" t="s">
        <v>0</v>
      </c>
      <c r="B5" s="39" t="s">
        <v>1</v>
      </c>
      <c r="C5" s="40" t="s">
        <v>2</v>
      </c>
      <c r="D5" s="48" t="s">
        <v>74</v>
      </c>
      <c r="E5" s="49" t="s">
        <v>75</v>
      </c>
      <c r="F5" s="50" t="s">
        <v>65</v>
      </c>
      <c r="G5" s="44"/>
      <c r="H5" s="45"/>
      <c r="I5" s="43" t="s">
        <v>71</v>
      </c>
      <c r="J5" s="44"/>
      <c r="K5" s="45"/>
      <c r="L5" s="43" t="s">
        <v>76</v>
      </c>
      <c r="M5" s="44"/>
      <c r="N5" s="45"/>
    </row>
    <row r="6" spans="1:14" ht="15" customHeight="1" x14ac:dyDescent="0.3">
      <c r="A6" s="38"/>
      <c r="B6" s="39"/>
      <c r="C6" s="40"/>
      <c r="D6" s="41"/>
      <c r="E6" s="51"/>
      <c r="F6" s="52" t="s">
        <v>59</v>
      </c>
      <c r="G6" s="34" t="s">
        <v>60</v>
      </c>
      <c r="H6" s="46" t="s">
        <v>66</v>
      </c>
      <c r="I6" s="41" t="s">
        <v>59</v>
      </c>
      <c r="J6" s="34" t="s">
        <v>60</v>
      </c>
      <c r="K6" s="46" t="s">
        <v>72</v>
      </c>
      <c r="L6" s="41" t="s">
        <v>59</v>
      </c>
      <c r="M6" s="34" t="s">
        <v>60</v>
      </c>
      <c r="N6" s="46" t="s">
        <v>77</v>
      </c>
    </row>
    <row r="7" spans="1:14" ht="118.95" customHeight="1" x14ac:dyDescent="0.3">
      <c r="A7" s="38"/>
      <c r="B7" s="39"/>
      <c r="C7" s="40"/>
      <c r="D7" s="41"/>
      <c r="E7" s="51"/>
      <c r="F7" s="53"/>
      <c r="G7" s="35"/>
      <c r="H7" s="47"/>
      <c r="I7" s="42"/>
      <c r="J7" s="35"/>
      <c r="K7" s="47"/>
      <c r="L7" s="42"/>
      <c r="M7" s="35"/>
      <c r="N7" s="47"/>
    </row>
    <row r="8" spans="1:14" ht="27.6" customHeight="1" x14ac:dyDescent="0.3">
      <c r="A8" s="13" t="s">
        <v>3</v>
      </c>
      <c r="B8" s="8" t="s">
        <v>4</v>
      </c>
      <c r="C8" s="14"/>
      <c r="D8" s="22">
        <f>D9+D10+D11+D12+D15+D16+D13+D14</f>
        <v>79166911.850000009</v>
      </c>
      <c r="E8" s="23">
        <f>E9+E10+E11+E12+E15+E16+E13+E14</f>
        <v>78830391.950000003</v>
      </c>
      <c r="F8" s="54">
        <f>F9+F10+F11+F12+F15+F16+F13+F14</f>
        <v>80632786.169999987</v>
      </c>
      <c r="G8" s="24">
        <f>G9+G10+G11+G12+G15+G16+G13+G14</f>
        <v>1802394.2199999932</v>
      </c>
      <c r="H8" s="9">
        <f t="shared" ref="H8:H55" si="0">F8/E8*100</f>
        <v>102.28642047237719</v>
      </c>
      <c r="I8" s="22">
        <f>I9+I10+I11+I12+I15+I16+I13+I14</f>
        <v>81008332.179999992</v>
      </c>
      <c r="J8" s="24">
        <f>J9+J10+J11+J12+J15+J16+J13+J14</f>
        <v>375546.00999999908</v>
      </c>
      <c r="K8" s="9">
        <f>I8/F8*100</f>
        <v>100.46574852220564</v>
      </c>
      <c r="L8" s="22">
        <f>L9+L10+L11+L12+L15+L16+L13+L14</f>
        <v>79332805.589999989</v>
      </c>
      <c r="M8" s="24">
        <f>M9+M10+M11+M12+M15+M16+M13+M14</f>
        <v>-1675526.5899999987</v>
      </c>
      <c r="N8" s="9">
        <f>L8/I8*100</f>
        <v>97.931661416905868</v>
      </c>
    </row>
    <row r="9" spans="1:14" ht="54.6" customHeight="1" x14ac:dyDescent="0.3">
      <c r="A9" s="15" t="s">
        <v>5</v>
      </c>
      <c r="B9" s="4" t="s">
        <v>4</v>
      </c>
      <c r="C9" s="16" t="s">
        <v>6</v>
      </c>
      <c r="D9" s="25">
        <v>2908580.75</v>
      </c>
      <c r="E9" s="55">
        <v>3782460.74</v>
      </c>
      <c r="F9" s="56">
        <v>3833171.85</v>
      </c>
      <c r="G9" s="6">
        <f t="shared" ref="G9:G50" si="1">F9-E9</f>
        <v>50711.10999999987</v>
      </c>
      <c r="H9" s="7">
        <f t="shared" si="0"/>
        <v>101.34069098097234</v>
      </c>
      <c r="I9" s="5">
        <v>3833171.85</v>
      </c>
      <c r="J9" s="6">
        <f t="shared" ref="J9:J54" si="2">I9-F9</f>
        <v>0</v>
      </c>
      <c r="K9" s="7">
        <f t="shared" ref="K9:K52" si="3">I9/F9*100</f>
        <v>100</v>
      </c>
      <c r="L9" s="5">
        <v>3833171.85</v>
      </c>
      <c r="M9" s="6">
        <f t="shared" ref="M9:M55" si="4">L9-I9</f>
        <v>0</v>
      </c>
      <c r="N9" s="7">
        <f t="shared" ref="N9:N55" si="5">L9/I9*100</f>
        <v>100</v>
      </c>
    </row>
    <row r="10" spans="1:14" ht="89.4" customHeight="1" x14ac:dyDescent="0.3">
      <c r="A10" s="15" t="s">
        <v>7</v>
      </c>
      <c r="B10" s="4" t="s">
        <v>4</v>
      </c>
      <c r="C10" s="16" t="s">
        <v>8</v>
      </c>
      <c r="D10" s="25">
        <v>5454577.6699999999</v>
      </c>
      <c r="E10" s="55">
        <v>4359692.68</v>
      </c>
      <c r="F10" s="56">
        <v>4201839</v>
      </c>
      <c r="G10" s="6">
        <f t="shared" si="1"/>
        <v>-157853.6799999997</v>
      </c>
      <c r="H10" s="7">
        <f t="shared" si="0"/>
        <v>96.379247539071955</v>
      </c>
      <c r="I10" s="5">
        <v>4301839</v>
      </c>
      <c r="J10" s="6">
        <f t="shared" si="2"/>
        <v>100000</v>
      </c>
      <c r="K10" s="7">
        <f t="shared" si="3"/>
        <v>102.37991032021931</v>
      </c>
      <c r="L10" s="5">
        <v>4201839</v>
      </c>
      <c r="M10" s="6">
        <f t="shared" si="4"/>
        <v>-100000</v>
      </c>
      <c r="N10" s="7">
        <f t="shared" si="5"/>
        <v>97.67541277114276</v>
      </c>
    </row>
    <row r="11" spans="1:14" ht="95.25" customHeight="1" x14ac:dyDescent="0.3">
      <c r="A11" s="15" t="s">
        <v>9</v>
      </c>
      <c r="B11" s="4" t="s">
        <v>4</v>
      </c>
      <c r="C11" s="16" t="s">
        <v>10</v>
      </c>
      <c r="D11" s="25">
        <v>44136310.090000004</v>
      </c>
      <c r="E11" s="55">
        <v>46695392.090000004</v>
      </c>
      <c r="F11" s="56">
        <v>49858497.159999996</v>
      </c>
      <c r="G11" s="6">
        <f t="shared" si="1"/>
        <v>3163105.0699999928</v>
      </c>
      <c r="H11" s="7">
        <f t="shared" si="0"/>
        <v>106.77391264624885</v>
      </c>
      <c r="I11" s="5">
        <v>49734807.159999996</v>
      </c>
      <c r="J11" s="6">
        <f t="shared" si="2"/>
        <v>-123690</v>
      </c>
      <c r="K11" s="7">
        <f t="shared" si="3"/>
        <v>99.751917913604444</v>
      </c>
      <c r="L11" s="5">
        <v>49734807.159999996</v>
      </c>
      <c r="M11" s="6">
        <f t="shared" si="4"/>
        <v>0</v>
      </c>
      <c r="N11" s="7">
        <f t="shared" si="5"/>
        <v>100</v>
      </c>
    </row>
    <row r="12" spans="1:14" ht="20.100000000000001" customHeight="1" x14ac:dyDescent="0.3">
      <c r="A12" s="15" t="s">
        <v>11</v>
      </c>
      <c r="B12" s="4" t="s">
        <v>4</v>
      </c>
      <c r="C12" s="16" t="s">
        <v>12</v>
      </c>
      <c r="D12" s="25">
        <v>4080</v>
      </c>
      <c r="E12" s="55">
        <v>306.35000000000002</v>
      </c>
      <c r="F12" s="56">
        <v>965.65</v>
      </c>
      <c r="G12" s="6">
        <f t="shared" si="1"/>
        <v>659.3</v>
      </c>
      <c r="H12" s="7">
        <f t="shared" si="0"/>
        <v>315.21135955606326</v>
      </c>
      <c r="I12" s="5">
        <v>1010.12</v>
      </c>
      <c r="J12" s="6">
        <f t="shared" si="2"/>
        <v>44.470000000000027</v>
      </c>
      <c r="K12" s="7">
        <f t="shared" si="3"/>
        <v>104.60518821519184</v>
      </c>
      <c r="L12" s="5">
        <v>6550.59</v>
      </c>
      <c r="M12" s="6">
        <f t="shared" si="4"/>
        <v>5540.47</v>
      </c>
      <c r="N12" s="7">
        <f t="shared" si="5"/>
        <v>648.4962182710965</v>
      </c>
    </row>
    <row r="13" spans="1:14" ht="76.2" customHeight="1" x14ac:dyDescent="0.3">
      <c r="A13" s="15" t="s">
        <v>67</v>
      </c>
      <c r="B13" s="4" t="s">
        <v>4</v>
      </c>
      <c r="C13" s="16" t="s">
        <v>38</v>
      </c>
      <c r="D13" s="25">
        <v>3954677.59</v>
      </c>
      <c r="E13" s="55">
        <v>4276331.9800000004</v>
      </c>
      <c r="F13" s="56">
        <v>2548886.9900000002</v>
      </c>
      <c r="G13" s="6">
        <f t="shared" si="1"/>
        <v>-1727444.9900000002</v>
      </c>
      <c r="H13" s="7">
        <v>0</v>
      </c>
      <c r="I13" s="5">
        <v>2466386.9900000002</v>
      </c>
      <c r="J13" s="6">
        <f t="shared" si="2"/>
        <v>-82500</v>
      </c>
      <c r="K13" s="7">
        <f t="shared" si="3"/>
        <v>96.763293142313856</v>
      </c>
      <c r="L13" s="5">
        <v>2548886.9900000002</v>
      </c>
      <c r="M13" s="6">
        <f t="shared" si="4"/>
        <v>82500</v>
      </c>
      <c r="N13" s="7">
        <f t="shared" si="5"/>
        <v>103.34497385586681</v>
      </c>
    </row>
    <row r="14" spans="1:14" ht="32.4" customHeight="1" x14ac:dyDescent="0.3">
      <c r="A14" s="17" t="s">
        <v>68</v>
      </c>
      <c r="B14" s="18" t="s">
        <v>4</v>
      </c>
      <c r="C14" s="19" t="s">
        <v>41</v>
      </c>
      <c r="D14" s="26">
        <v>1000000</v>
      </c>
      <c r="E14" s="57">
        <v>1000000</v>
      </c>
      <c r="F14" s="58">
        <v>0</v>
      </c>
      <c r="G14" s="20">
        <f t="shared" si="1"/>
        <v>-1000000</v>
      </c>
      <c r="H14" s="21">
        <v>0</v>
      </c>
      <c r="I14" s="11">
        <v>0</v>
      </c>
      <c r="J14" s="20">
        <f t="shared" si="2"/>
        <v>0</v>
      </c>
      <c r="K14" s="21">
        <v>0</v>
      </c>
      <c r="L14" s="11">
        <v>0</v>
      </c>
      <c r="M14" s="20">
        <f t="shared" si="4"/>
        <v>0</v>
      </c>
      <c r="N14" s="21">
        <v>0</v>
      </c>
    </row>
    <row r="15" spans="1:14" ht="31.95" customHeight="1" x14ac:dyDescent="0.3">
      <c r="A15" s="15" t="s">
        <v>13</v>
      </c>
      <c r="B15" s="4" t="s">
        <v>4</v>
      </c>
      <c r="C15" s="16" t="s">
        <v>14</v>
      </c>
      <c r="D15" s="25">
        <v>0</v>
      </c>
      <c r="E15" s="55">
        <v>0</v>
      </c>
      <c r="F15" s="56">
        <v>1000000</v>
      </c>
      <c r="G15" s="6">
        <f t="shared" si="1"/>
        <v>1000000</v>
      </c>
      <c r="H15" s="7">
        <v>0</v>
      </c>
      <c r="I15" s="5">
        <v>1000000</v>
      </c>
      <c r="J15" s="6">
        <f t="shared" si="2"/>
        <v>0</v>
      </c>
      <c r="K15" s="7">
        <f t="shared" si="3"/>
        <v>100</v>
      </c>
      <c r="L15" s="5">
        <v>1000000</v>
      </c>
      <c r="M15" s="6">
        <f t="shared" si="4"/>
        <v>0</v>
      </c>
      <c r="N15" s="7">
        <f t="shared" si="5"/>
        <v>100</v>
      </c>
    </row>
    <row r="16" spans="1:14" ht="32.25" customHeight="1" x14ac:dyDescent="0.3">
      <c r="A16" s="15" t="s">
        <v>15</v>
      </c>
      <c r="B16" s="4" t="s">
        <v>4</v>
      </c>
      <c r="C16" s="16" t="s">
        <v>16</v>
      </c>
      <c r="D16" s="25">
        <v>21708685.75</v>
      </c>
      <c r="E16" s="55">
        <f>18516208.11+800000-600000</f>
        <v>18716208.109999999</v>
      </c>
      <c r="F16" s="56">
        <v>19189425.52</v>
      </c>
      <c r="G16" s="6">
        <f t="shared" si="1"/>
        <v>473217.41000000015</v>
      </c>
      <c r="H16" s="7">
        <f t="shared" si="0"/>
        <v>102.52838292467565</v>
      </c>
      <c r="I16" s="5">
        <v>19671117.059999999</v>
      </c>
      <c r="J16" s="6">
        <f t="shared" si="2"/>
        <v>481691.53999999911</v>
      </c>
      <c r="K16" s="7">
        <f t="shared" si="3"/>
        <v>102.51019260320203</v>
      </c>
      <c r="L16" s="5">
        <v>18007550</v>
      </c>
      <c r="M16" s="6">
        <f t="shared" si="4"/>
        <v>-1663567.0599999987</v>
      </c>
      <c r="N16" s="7">
        <f t="shared" si="5"/>
        <v>91.543098163028276</v>
      </c>
    </row>
    <row r="17" spans="1:14" ht="34.200000000000003" customHeight="1" x14ac:dyDescent="0.3">
      <c r="A17" s="13" t="s">
        <v>17</v>
      </c>
      <c r="B17" s="8" t="s">
        <v>6</v>
      </c>
      <c r="C17" s="14"/>
      <c r="D17" s="22">
        <f>D18</f>
        <v>1235146.78</v>
      </c>
      <c r="E17" s="23">
        <f>E18</f>
        <v>641776.61</v>
      </c>
      <c r="F17" s="54">
        <f>F18</f>
        <v>669398.06000000006</v>
      </c>
      <c r="G17" s="10">
        <f t="shared" si="1"/>
        <v>27621.45000000007</v>
      </c>
      <c r="H17" s="9">
        <f t="shared" si="0"/>
        <v>104.30390412639066</v>
      </c>
      <c r="I17" s="24">
        <f>I18</f>
        <v>695359.67</v>
      </c>
      <c r="J17" s="10">
        <f t="shared" si="2"/>
        <v>25961.609999999986</v>
      </c>
      <c r="K17" s="9">
        <f t="shared" si="3"/>
        <v>103.87835154466984</v>
      </c>
      <c r="L17" s="24">
        <f>L18</f>
        <v>725779.53</v>
      </c>
      <c r="M17" s="10">
        <f t="shared" si="4"/>
        <v>30419.859999999986</v>
      </c>
      <c r="N17" s="9">
        <f t="shared" si="5"/>
        <v>104.3746943218608</v>
      </c>
    </row>
    <row r="18" spans="1:14" ht="48" customHeight="1" x14ac:dyDescent="0.3">
      <c r="A18" s="15" t="s">
        <v>18</v>
      </c>
      <c r="B18" s="4" t="s">
        <v>6</v>
      </c>
      <c r="C18" s="16" t="s">
        <v>8</v>
      </c>
      <c r="D18" s="25">
        <v>1235146.78</v>
      </c>
      <c r="E18" s="55">
        <v>641776.61</v>
      </c>
      <c r="F18" s="56">
        <v>669398.06000000006</v>
      </c>
      <c r="G18" s="6">
        <f t="shared" si="1"/>
        <v>27621.45000000007</v>
      </c>
      <c r="H18" s="7">
        <f t="shared" si="0"/>
        <v>104.30390412639066</v>
      </c>
      <c r="I18" s="5">
        <v>695359.67</v>
      </c>
      <c r="J18" s="6">
        <f t="shared" si="2"/>
        <v>25961.609999999986</v>
      </c>
      <c r="K18" s="7">
        <f t="shared" si="3"/>
        <v>103.87835154466984</v>
      </c>
      <c r="L18" s="5">
        <v>725779.53</v>
      </c>
      <c r="M18" s="6">
        <f t="shared" si="4"/>
        <v>30419.859999999986</v>
      </c>
      <c r="N18" s="7">
        <f t="shared" si="5"/>
        <v>104.3746943218608</v>
      </c>
    </row>
    <row r="19" spans="1:14" ht="63" customHeight="1" x14ac:dyDescent="0.3">
      <c r="A19" s="13" t="s">
        <v>19</v>
      </c>
      <c r="B19" s="8" t="s">
        <v>8</v>
      </c>
      <c r="C19" s="14"/>
      <c r="D19" s="22">
        <f>D20+D21+D22</f>
        <v>22485428.550000001</v>
      </c>
      <c r="E19" s="23">
        <f>E20+E21+E22</f>
        <v>33546235.160000004</v>
      </c>
      <c r="F19" s="54">
        <f>F20+F21+F22</f>
        <v>23179986.82</v>
      </c>
      <c r="G19" s="10">
        <f t="shared" si="1"/>
        <v>-10366248.340000004</v>
      </c>
      <c r="H19" s="9">
        <f t="shared" si="0"/>
        <v>69.098623763418459</v>
      </c>
      <c r="I19" s="24">
        <f>I20+I21+I22</f>
        <v>22527446.789999999</v>
      </c>
      <c r="J19" s="10">
        <f t="shared" si="2"/>
        <v>-652540.03000000119</v>
      </c>
      <c r="K19" s="9">
        <f t="shared" si="3"/>
        <v>97.184899046461155</v>
      </c>
      <c r="L19" s="24">
        <f>L20+L21+L22</f>
        <v>22527446.789999999</v>
      </c>
      <c r="M19" s="10">
        <f t="shared" si="4"/>
        <v>0</v>
      </c>
      <c r="N19" s="9">
        <f t="shared" si="5"/>
        <v>100</v>
      </c>
    </row>
    <row r="20" spans="1:14" ht="27.6" customHeight="1" x14ac:dyDescent="0.3">
      <c r="A20" s="15" t="s">
        <v>20</v>
      </c>
      <c r="B20" s="4" t="s">
        <v>8</v>
      </c>
      <c r="C20" s="16" t="s">
        <v>10</v>
      </c>
      <c r="D20" s="25">
        <v>1447967</v>
      </c>
      <c r="E20" s="55">
        <v>356054.17</v>
      </c>
      <c r="F20" s="56">
        <v>383544.12</v>
      </c>
      <c r="G20" s="6">
        <f t="shared" si="1"/>
        <v>27489.950000000012</v>
      </c>
      <c r="H20" s="7">
        <f t="shared" si="0"/>
        <v>107.7207212599139</v>
      </c>
      <c r="I20" s="5">
        <v>398596.48</v>
      </c>
      <c r="J20" s="6">
        <f t="shared" si="2"/>
        <v>15052.359999999986</v>
      </c>
      <c r="K20" s="7">
        <f t="shared" si="3"/>
        <v>103.92454458694347</v>
      </c>
      <c r="L20" s="5">
        <v>398596.48</v>
      </c>
      <c r="M20" s="6">
        <f t="shared" si="4"/>
        <v>0</v>
      </c>
      <c r="N20" s="7">
        <f t="shared" si="5"/>
        <v>100</v>
      </c>
    </row>
    <row r="21" spans="1:14" ht="48" customHeight="1" x14ac:dyDescent="0.3">
      <c r="A21" s="15" t="s">
        <v>21</v>
      </c>
      <c r="B21" s="4" t="s">
        <v>8</v>
      </c>
      <c r="C21" s="16" t="s">
        <v>22</v>
      </c>
      <c r="D21" s="25">
        <v>20794461.550000001</v>
      </c>
      <c r="E21" s="55">
        <f>20196708.12-379546.73+23570201.6-10346182</f>
        <v>33041180.990000002</v>
      </c>
      <c r="F21" s="56">
        <f>20547442.7+2000000</f>
        <v>22547442.699999999</v>
      </c>
      <c r="G21" s="6">
        <f t="shared" si="1"/>
        <v>-10493738.290000003</v>
      </c>
      <c r="H21" s="7">
        <f t="shared" si="0"/>
        <v>68.240426111960232</v>
      </c>
      <c r="I21" s="5">
        <v>21879850.309999999</v>
      </c>
      <c r="J21" s="6">
        <f t="shared" si="2"/>
        <v>-667592.3900000006</v>
      </c>
      <c r="K21" s="7">
        <f t="shared" si="3"/>
        <v>97.039165820787289</v>
      </c>
      <c r="L21" s="5">
        <v>21879850.309999999</v>
      </c>
      <c r="M21" s="6">
        <f t="shared" si="4"/>
        <v>0</v>
      </c>
      <c r="N21" s="7">
        <f t="shared" si="5"/>
        <v>100</v>
      </c>
    </row>
    <row r="22" spans="1:14" ht="34.5" customHeight="1" x14ac:dyDescent="0.3">
      <c r="A22" s="15" t="s">
        <v>23</v>
      </c>
      <c r="B22" s="4" t="s">
        <v>8</v>
      </c>
      <c r="C22" s="16" t="s">
        <v>24</v>
      </c>
      <c r="D22" s="25">
        <v>243000</v>
      </c>
      <c r="E22" s="55">
        <f>249000-100000</f>
        <v>149000</v>
      </c>
      <c r="F22" s="56">
        <v>249000</v>
      </c>
      <c r="G22" s="6">
        <f t="shared" si="1"/>
        <v>100000</v>
      </c>
      <c r="H22" s="7">
        <f t="shared" si="0"/>
        <v>167.11409395973155</v>
      </c>
      <c r="I22" s="5">
        <v>249000</v>
      </c>
      <c r="J22" s="6">
        <f t="shared" si="2"/>
        <v>0</v>
      </c>
      <c r="K22" s="7">
        <f t="shared" si="3"/>
        <v>100</v>
      </c>
      <c r="L22" s="5">
        <v>249000</v>
      </c>
      <c r="M22" s="6">
        <f t="shared" si="4"/>
        <v>0</v>
      </c>
      <c r="N22" s="7">
        <f t="shared" si="5"/>
        <v>100</v>
      </c>
    </row>
    <row r="23" spans="1:14" ht="30" customHeight="1" x14ac:dyDescent="0.3">
      <c r="A23" s="13" t="s">
        <v>25</v>
      </c>
      <c r="B23" s="8" t="s">
        <v>10</v>
      </c>
      <c r="C23" s="14"/>
      <c r="D23" s="22">
        <f>D24+D25+D26+D27</f>
        <v>22649475.66</v>
      </c>
      <c r="E23" s="23">
        <f>E24+E25+E26+E27</f>
        <v>37928025.270000003</v>
      </c>
      <c r="F23" s="54">
        <f>F24+F25+F26+F27</f>
        <v>29732804.809999999</v>
      </c>
      <c r="G23" s="10">
        <f t="shared" si="1"/>
        <v>-8195220.4600000046</v>
      </c>
      <c r="H23" s="9">
        <f t="shared" si="0"/>
        <v>78.392704598617229</v>
      </c>
      <c r="I23" s="24">
        <f>I24+I25+I26+I27</f>
        <v>28112055.449999999</v>
      </c>
      <c r="J23" s="10">
        <f t="shared" si="2"/>
        <v>-1620749.3599999994</v>
      </c>
      <c r="K23" s="9">
        <f t="shared" si="3"/>
        <v>94.548952342851649</v>
      </c>
      <c r="L23" s="24">
        <f>L24+L25+L26+L27</f>
        <v>28112044.449999999</v>
      </c>
      <c r="M23" s="10">
        <f t="shared" si="4"/>
        <v>-11</v>
      </c>
      <c r="N23" s="9">
        <f t="shared" si="5"/>
        <v>99.99996087087969</v>
      </c>
    </row>
    <row r="24" spans="1:14" ht="34.950000000000003" customHeight="1" x14ac:dyDescent="0.3">
      <c r="A24" s="15" t="s">
        <v>26</v>
      </c>
      <c r="B24" s="4" t="s">
        <v>10</v>
      </c>
      <c r="C24" s="16" t="s">
        <v>12</v>
      </c>
      <c r="D24" s="25">
        <v>273971</v>
      </c>
      <c r="E24" s="55">
        <v>362697</v>
      </c>
      <c r="F24" s="56">
        <v>348522</v>
      </c>
      <c r="G24" s="6">
        <f t="shared" si="1"/>
        <v>-14175</v>
      </c>
      <c r="H24" s="7">
        <f t="shared" si="0"/>
        <v>96.091779088329929</v>
      </c>
      <c r="I24" s="5">
        <v>348522</v>
      </c>
      <c r="J24" s="6">
        <f t="shared" si="2"/>
        <v>0</v>
      </c>
      <c r="K24" s="7">
        <f t="shared" si="3"/>
        <v>100</v>
      </c>
      <c r="L24" s="5">
        <v>348522</v>
      </c>
      <c r="M24" s="6">
        <f t="shared" si="4"/>
        <v>0</v>
      </c>
      <c r="N24" s="7">
        <f t="shared" si="5"/>
        <v>100</v>
      </c>
    </row>
    <row r="25" spans="1:14" ht="35.4" customHeight="1" x14ac:dyDescent="0.3">
      <c r="A25" s="15" t="s">
        <v>27</v>
      </c>
      <c r="B25" s="4" t="s">
        <v>10</v>
      </c>
      <c r="C25" s="16" t="s">
        <v>22</v>
      </c>
      <c r="D25" s="25">
        <v>22316404.789999999</v>
      </c>
      <c r="E25" s="55">
        <v>37147427.270000003</v>
      </c>
      <c r="F25" s="59">
        <v>28943459.809999999</v>
      </c>
      <c r="G25" s="60">
        <f t="shared" si="1"/>
        <v>-8203967.4600000046</v>
      </c>
      <c r="H25" s="61">
        <f t="shared" si="0"/>
        <v>77.915112666159061</v>
      </c>
      <c r="I25" s="62">
        <v>27322708.449999999</v>
      </c>
      <c r="J25" s="60">
        <f t="shared" si="2"/>
        <v>-1620751.3599999994</v>
      </c>
      <c r="K25" s="61">
        <f t="shared" si="3"/>
        <v>94.400284656224727</v>
      </c>
      <c r="L25" s="62">
        <v>27322708.449999999</v>
      </c>
      <c r="M25" s="60">
        <f t="shared" si="4"/>
        <v>0</v>
      </c>
      <c r="N25" s="61">
        <f t="shared" si="5"/>
        <v>100</v>
      </c>
    </row>
    <row r="26" spans="1:14" ht="30" customHeight="1" x14ac:dyDescent="0.3">
      <c r="A26" s="15" t="s">
        <v>28</v>
      </c>
      <c r="B26" s="4" t="s">
        <v>10</v>
      </c>
      <c r="C26" s="16" t="s">
        <v>29</v>
      </c>
      <c r="D26" s="25">
        <v>31928</v>
      </c>
      <c r="E26" s="55">
        <v>16530</v>
      </c>
      <c r="F26" s="56">
        <v>38548</v>
      </c>
      <c r="G26" s="6">
        <f t="shared" si="1"/>
        <v>22018</v>
      </c>
      <c r="H26" s="7">
        <f t="shared" si="0"/>
        <v>233.200241984271</v>
      </c>
      <c r="I26" s="5">
        <v>38548</v>
      </c>
      <c r="J26" s="6">
        <f t="shared" si="2"/>
        <v>0</v>
      </c>
      <c r="K26" s="7">
        <f t="shared" si="3"/>
        <v>100</v>
      </c>
      <c r="L26" s="5">
        <v>38548</v>
      </c>
      <c r="M26" s="6">
        <f t="shared" si="4"/>
        <v>0</v>
      </c>
      <c r="N26" s="7">
        <f t="shared" si="5"/>
        <v>100</v>
      </c>
    </row>
    <row r="27" spans="1:14" ht="30.6" customHeight="1" x14ac:dyDescent="0.3">
      <c r="A27" s="15" t="s">
        <v>30</v>
      </c>
      <c r="B27" s="4" t="s">
        <v>10</v>
      </c>
      <c r="C27" s="16" t="s">
        <v>31</v>
      </c>
      <c r="D27" s="25">
        <v>27171.87</v>
      </c>
      <c r="E27" s="55">
        <v>401371</v>
      </c>
      <c r="F27" s="56">
        <v>402275</v>
      </c>
      <c r="G27" s="6">
        <f t="shared" si="1"/>
        <v>904</v>
      </c>
      <c r="H27" s="7">
        <f t="shared" si="0"/>
        <v>100.22522803092401</v>
      </c>
      <c r="I27" s="5">
        <v>402277</v>
      </c>
      <c r="J27" s="6">
        <f t="shared" si="2"/>
        <v>2</v>
      </c>
      <c r="K27" s="7">
        <f t="shared" si="3"/>
        <v>100.00049717233237</v>
      </c>
      <c r="L27" s="5">
        <v>402266</v>
      </c>
      <c r="M27" s="6">
        <f t="shared" si="4"/>
        <v>-11</v>
      </c>
      <c r="N27" s="7">
        <f t="shared" si="5"/>
        <v>99.997265565766867</v>
      </c>
    </row>
    <row r="28" spans="1:14" ht="20.100000000000001" customHeight="1" x14ac:dyDescent="0.3">
      <c r="A28" s="13" t="s">
        <v>32</v>
      </c>
      <c r="B28" s="8" t="s">
        <v>12</v>
      </c>
      <c r="C28" s="14"/>
      <c r="D28" s="22">
        <f>D29+D30+D31+D32</f>
        <v>182929238.23000002</v>
      </c>
      <c r="E28" s="23">
        <f>E29+E30+E31+E32</f>
        <v>234748401.30000001</v>
      </c>
      <c r="F28" s="54">
        <f>F29+F30+F31+F32</f>
        <v>87254607.669999987</v>
      </c>
      <c r="G28" s="10">
        <f t="shared" si="1"/>
        <v>-147493793.63000003</v>
      </c>
      <c r="H28" s="9">
        <f t="shared" si="0"/>
        <v>37.169415078781192</v>
      </c>
      <c r="I28" s="24">
        <f>I29+I30+I31+I32</f>
        <v>68208147.890000001</v>
      </c>
      <c r="J28" s="10">
        <f t="shared" si="2"/>
        <v>-19046459.779999986</v>
      </c>
      <c r="K28" s="9">
        <f t="shared" si="3"/>
        <v>78.171399438257325</v>
      </c>
      <c r="L28" s="24">
        <f>L29+L30+L31+L32</f>
        <v>84159823.310000002</v>
      </c>
      <c r="M28" s="10">
        <f t="shared" si="4"/>
        <v>15951675.420000002</v>
      </c>
      <c r="N28" s="9">
        <f t="shared" si="5"/>
        <v>123.38675937327228</v>
      </c>
    </row>
    <row r="29" spans="1:14" ht="20.100000000000001" customHeight="1" x14ac:dyDescent="0.3">
      <c r="A29" s="15" t="s">
        <v>33</v>
      </c>
      <c r="B29" s="4" t="s">
        <v>12</v>
      </c>
      <c r="C29" s="16" t="s">
        <v>4</v>
      </c>
      <c r="D29" s="25">
        <v>13299929.699999999</v>
      </c>
      <c r="E29" s="55">
        <v>13298601.6</v>
      </c>
      <c r="F29" s="56">
        <v>14225502.630000001</v>
      </c>
      <c r="G29" s="6">
        <f t="shared" si="1"/>
        <v>926901.03000000119</v>
      </c>
      <c r="H29" s="7">
        <f t="shared" si="0"/>
        <v>106.96991351331258</v>
      </c>
      <c r="I29" s="5">
        <v>14225502.630000001</v>
      </c>
      <c r="J29" s="6">
        <f t="shared" si="2"/>
        <v>0</v>
      </c>
      <c r="K29" s="7">
        <f t="shared" si="3"/>
        <v>100</v>
      </c>
      <c r="L29" s="5">
        <v>14225502.630000001</v>
      </c>
      <c r="M29" s="6">
        <f t="shared" si="4"/>
        <v>0</v>
      </c>
      <c r="N29" s="7">
        <f t="shared" si="5"/>
        <v>100</v>
      </c>
    </row>
    <row r="30" spans="1:14" ht="48.75" customHeight="1" x14ac:dyDescent="0.3">
      <c r="A30" s="15" t="s">
        <v>34</v>
      </c>
      <c r="B30" s="4" t="s">
        <v>12</v>
      </c>
      <c r="C30" s="16" t="s">
        <v>6</v>
      </c>
      <c r="D30" s="25">
        <v>28618627.699999999</v>
      </c>
      <c r="E30" s="55">
        <f>56196067.9-28500638-1000000+94357072.2</f>
        <v>121052502.09999999</v>
      </c>
      <c r="F30" s="56">
        <v>7995025</v>
      </c>
      <c r="G30" s="6">
        <f t="shared" si="1"/>
        <v>-113057477.09999999</v>
      </c>
      <c r="H30" s="7">
        <f t="shared" si="0"/>
        <v>6.6045929338952512</v>
      </c>
      <c r="I30" s="5">
        <v>4042345</v>
      </c>
      <c r="J30" s="6">
        <f t="shared" si="2"/>
        <v>-3952680</v>
      </c>
      <c r="K30" s="7">
        <f t="shared" si="3"/>
        <v>50.560754969496656</v>
      </c>
      <c r="L30" s="5">
        <v>8042655</v>
      </c>
      <c r="M30" s="6">
        <f t="shared" si="4"/>
        <v>4000310</v>
      </c>
      <c r="N30" s="7">
        <f t="shared" si="5"/>
        <v>198.96013328896964</v>
      </c>
    </row>
    <row r="31" spans="1:14" ht="30" customHeight="1" x14ac:dyDescent="0.3">
      <c r="A31" s="15" t="s">
        <v>35</v>
      </c>
      <c r="B31" s="4" t="s">
        <v>12</v>
      </c>
      <c r="C31" s="16" t="s">
        <v>8</v>
      </c>
      <c r="D31" s="25">
        <v>62664322.32</v>
      </c>
      <c r="E31" s="55">
        <v>34016504.990000002</v>
      </c>
      <c r="F31" s="56">
        <v>16792540.559999999</v>
      </c>
      <c r="G31" s="6">
        <f t="shared" si="1"/>
        <v>-17223964.430000003</v>
      </c>
      <c r="H31" s="7">
        <f t="shared" si="0"/>
        <v>49.365860969363503</v>
      </c>
      <c r="I31" s="5">
        <v>8177327.0700000003</v>
      </c>
      <c r="J31" s="6">
        <f t="shared" si="2"/>
        <v>-8615213.4899999984</v>
      </c>
      <c r="K31" s="7">
        <f t="shared" si="3"/>
        <v>48.696187695853929</v>
      </c>
      <c r="L31" s="5">
        <v>15442430</v>
      </c>
      <c r="M31" s="6">
        <f t="shared" si="4"/>
        <v>7265102.9299999997</v>
      </c>
      <c r="N31" s="7">
        <f t="shared" si="5"/>
        <v>188.84447042180005</v>
      </c>
    </row>
    <row r="32" spans="1:14" ht="34.950000000000003" customHeight="1" x14ac:dyDescent="0.3">
      <c r="A32" s="15" t="s">
        <v>36</v>
      </c>
      <c r="B32" s="4" t="s">
        <v>12</v>
      </c>
      <c r="C32" s="16" t="s">
        <v>12</v>
      </c>
      <c r="D32" s="25">
        <v>78346358.510000005</v>
      </c>
      <c r="E32" s="55">
        <f>55799886.36+2923537.42+7657368.83</f>
        <v>66380792.609999999</v>
      </c>
      <c r="F32" s="59">
        <f>50241539.48-2000000</f>
        <v>48241539.479999997</v>
      </c>
      <c r="G32" s="60">
        <f t="shared" si="1"/>
        <v>-18139253.130000003</v>
      </c>
      <c r="H32" s="61">
        <f t="shared" si="0"/>
        <v>72.673943144108534</v>
      </c>
      <c r="I32" s="62">
        <v>41762973.189999998</v>
      </c>
      <c r="J32" s="60">
        <f t="shared" si="2"/>
        <v>-6478566.2899999991</v>
      </c>
      <c r="K32" s="61">
        <f t="shared" si="3"/>
        <v>86.570564787456902</v>
      </c>
      <c r="L32" s="62">
        <f>59449235.68-13000000</f>
        <v>46449235.68</v>
      </c>
      <c r="M32" s="60">
        <f t="shared" si="4"/>
        <v>4686262.4900000021</v>
      </c>
      <c r="N32" s="61">
        <f t="shared" si="5"/>
        <v>111.22109402671099</v>
      </c>
    </row>
    <row r="33" spans="1:14" ht="36.6" customHeight="1" x14ac:dyDescent="0.3">
      <c r="A33" s="13" t="s">
        <v>37</v>
      </c>
      <c r="B33" s="8" t="s">
        <v>38</v>
      </c>
      <c r="C33" s="14"/>
      <c r="D33" s="22">
        <f>D34</f>
        <v>0</v>
      </c>
      <c r="E33" s="23">
        <f>E34</f>
        <v>3125908</v>
      </c>
      <c r="F33" s="54">
        <f>F34</f>
        <v>264014.74</v>
      </c>
      <c r="G33" s="10">
        <f t="shared" si="1"/>
        <v>-2861893.26</v>
      </c>
      <c r="H33" s="9">
        <f t="shared" si="0"/>
        <v>8.4460176051246538</v>
      </c>
      <c r="I33" s="24">
        <f>I34</f>
        <v>279615.33</v>
      </c>
      <c r="J33" s="10">
        <f t="shared" si="2"/>
        <v>15600.590000000026</v>
      </c>
      <c r="K33" s="9">
        <f t="shared" si="3"/>
        <v>105.90898447563953</v>
      </c>
      <c r="L33" s="24">
        <f>L34</f>
        <v>289599.95</v>
      </c>
      <c r="M33" s="10">
        <f t="shared" si="4"/>
        <v>9984.6199999999953</v>
      </c>
      <c r="N33" s="9">
        <f t="shared" si="5"/>
        <v>103.57084141273656</v>
      </c>
    </row>
    <row r="34" spans="1:14" ht="20.100000000000001" customHeight="1" x14ac:dyDescent="0.3">
      <c r="A34" s="15" t="s">
        <v>39</v>
      </c>
      <c r="B34" s="4" t="s">
        <v>38</v>
      </c>
      <c r="C34" s="16" t="s">
        <v>12</v>
      </c>
      <c r="D34" s="25">
        <v>0</v>
      </c>
      <c r="E34" s="55">
        <v>3125908</v>
      </c>
      <c r="F34" s="56">
        <v>264014.74</v>
      </c>
      <c r="G34" s="6">
        <f t="shared" si="1"/>
        <v>-2861893.26</v>
      </c>
      <c r="H34" s="7">
        <f t="shared" si="0"/>
        <v>8.4460176051246538</v>
      </c>
      <c r="I34" s="5">
        <v>279615.33</v>
      </c>
      <c r="J34" s="6">
        <f t="shared" si="2"/>
        <v>15600.590000000026</v>
      </c>
      <c r="K34" s="7">
        <f t="shared" si="3"/>
        <v>105.90898447563953</v>
      </c>
      <c r="L34" s="5">
        <v>289599.95</v>
      </c>
      <c r="M34" s="6">
        <f t="shared" si="4"/>
        <v>9984.6199999999953</v>
      </c>
      <c r="N34" s="7">
        <f t="shared" si="5"/>
        <v>103.57084141273656</v>
      </c>
    </row>
    <row r="35" spans="1:14" ht="20.100000000000001" customHeight="1" x14ac:dyDescent="0.3">
      <c r="A35" s="13" t="s">
        <v>40</v>
      </c>
      <c r="B35" s="8" t="s">
        <v>41</v>
      </c>
      <c r="C35" s="14"/>
      <c r="D35" s="22">
        <f>D36+D37+D38+D40+D41+D39</f>
        <v>308115078.19</v>
      </c>
      <c r="E35" s="22">
        <f>E36+E37+E38+E40+E41+E39</f>
        <v>333274259.16000003</v>
      </c>
      <c r="F35" s="22">
        <f>F36+F37+F38+F40+F41+F39</f>
        <v>400388672.38999999</v>
      </c>
      <c r="G35" s="10">
        <f t="shared" si="1"/>
        <v>67114413.229999959</v>
      </c>
      <c r="H35" s="9">
        <f t="shared" si="0"/>
        <v>120.13789285711962</v>
      </c>
      <c r="I35" s="22">
        <f>I36+I37+I38+I40+I41+I39</f>
        <v>444042194.16000003</v>
      </c>
      <c r="J35" s="10">
        <f t="shared" si="2"/>
        <v>43653521.770000041</v>
      </c>
      <c r="K35" s="9">
        <f t="shared" si="3"/>
        <v>110.90278641236861</v>
      </c>
      <c r="L35" s="22">
        <f>L36+L37+L38+L40+L41+L39</f>
        <v>373995295.27000004</v>
      </c>
      <c r="M35" s="10">
        <f t="shared" si="4"/>
        <v>-70046898.889999986</v>
      </c>
      <c r="N35" s="9">
        <f t="shared" si="5"/>
        <v>84.225170533059696</v>
      </c>
    </row>
    <row r="36" spans="1:14" ht="20.100000000000001" customHeight="1" x14ac:dyDescent="0.3">
      <c r="A36" s="15" t="s">
        <v>42</v>
      </c>
      <c r="B36" s="4" t="s">
        <v>41</v>
      </c>
      <c r="C36" s="16" t="s">
        <v>4</v>
      </c>
      <c r="D36" s="25">
        <v>106215996.05</v>
      </c>
      <c r="E36" s="55">
        <f>125454486.23+1083670.31</f>
        <v>126538156.54000001</v>
      </c>
      <c r="F36" s="58">
        <v>137505302.41</v>
      </c>
      <c r="G36" s="6">
        <f t="shared" si="1"/>
        <v>10967145.86999999</v>
      </c>
      <c r="H36" s="7">
        <f t="shared" si="0"/>
        <v>108.66706625881115</v>
      </c>
      <c r="I36" s="11">
        <v>144411233.84999999</v>
      </c>
      <c r="J36" s="6">
        <f t="shared" si="2"/>
        <v>6905931.4399999976</v>
      </c>
      <c r="K36" s="7">
        <f t="shared" si="3"/>
        <v>105.02230191778975</v>
      </c>
      <c r="L36" s="11">
        <v>152174482.33000001</v>
      </c>
      <c r="M36" s="6">
        <f t="shared" si="4"/>
        <v>7763248.4800000191</v>
      </c>
      <c r="N36" s="7">
        <f t="shared" si="5"/>
        <v>105.37579263955581</v>
      </c>
    </row>
    <row r="37" spans="1:14" ht="20.100000000000001" customHeight="1" x14ac:dyDescent="0.3">
      <c r="A37" s="15" t="s">
        <v>43</v>
      </c>
      <c r="B37" s="4" t="s">
        <v>41</v>
      </c>
      <c r="C37" s="16" t="s">
        <v>6</v>
      </c>
      <c r="D37" s="25">
        <v>138872412.52000001</v>
      </c>
      <c r="E37" s="55">
        <f>138189974.98+576939.52</f>
        <v>138766914.5</v>
      </c>
      <c r="F37" s="58">
        <v>172494887.13</v>
      </c>
      <c r="G37" s="6">
        <f t="shared" si="1"/>
        <v>33727972.629999995</v>
      </c>
      <c r="H37" s="7">
        <f t="shared" si="0"/>
        <v>124.30548575035154</v>
      </c>
      <c r="I37" s="11">
        <v>177318761.78999999</v>
      </c>
      <c r="J37" s="6">
        <f t="shared" si="2"/>
        <v>4823874.6599999964</v>
      </c>
      <c r="K37" s="7">
        <f t="shared" si="3"/>
        <v>102.79653196698202</v>
      </c>
      <c r="L37" s="11">
        <v>169433572.90000001</v>
      </c>
      <c r="M37" s="6">
        <f t="shared" si="4"/>
        <v>-7885188.8899999857</v>
      </c>
      <c r="N37" s="7">
        <f t="shared" si="5"/>
        <v>95.553099508252558</v>
      </c>
    </row>
    <row r="38" spans="1:14" ht="27.6" customHeight="1" x14ac:dyDescent="0.3">
      <c r="A38" s="15" t="s">
        <v>44</v>
      </c>
      <c r="B38" s="4" t="s">
        <v>41</v>
      </c>
      <c r="C38" s="16" t="s">
        <v>8</v>
      </c>
      <c r="D38" s="25">
        <v>33255954.34</v>
      </c>
      <c r="E38" s="55">
        <f>37229303.34-1885966.37</f>
        <v>35343336.970000006</v>
      </c>
      <c r="F38" s="58">
        <v>39336495.229999997</v>
      </c>
      <c r="G38" s="6">
        <f t="shared" si="1"/>
        <v>3993158.2599999905</v>
      </c>
      <c r="H38" s="7">
        <f t="shared" si="0"/>
        <v>111.2981925373641</v>
      </c>
      <c r="I38" s="11">
        <v>38510836.340000004</v>
      </c>
      <c r="J38" s="6">
        <f t="shared" si="2"/>
        <v>-825658.88999999315</v>
      </c>
      <c r="K38" s="7">
        <f t="shared" si="3"/>
        <v>97.901035958662874</v>
      </c>
      <c r="L38" s="11">
        <v>37710836.340000004</v>
      </c>
      <c r="M38" s="6">
        <f t="shared" si="4"/>
        <v>-800000</v>
      </c>
      <c r="N38" s="7">
        <f t="shared" si="5"/>
        <v>97.92266261647228</v>
      </c>
    </row>
    <row r="39" spans="1:14" ht="27" customHeight="1" x14ac:dyDescent="0.3">
      <c r="A39" s="15" t="s">
        <v>78</v>
      </c>
      <c r="B39" s="4" t="s">
        <v>41</v>
      </c>
      <c r="C39" s="16" t="s">
        <v>12</v>
      </c>
      <c r="D39" s="25">
        <v>0</v>
      </c>
      <c r="E39" s="55">
        <v>0</v>
      </c>
      <c r="F39" s="58">
        <v>108500</v>
      </c>
      <c r="G39" s="6">
        <f t="shared" si="1"/>
        <v>108500</v>
      </c>
      <c r="H39" s="7">
        <v>0</v>
      </c>
      <c r="I39" s="11">
        <v>108500</v>
      </c>
      <c r="J39" s="6">
        <f t="shared" si="2"/>
        <v>0</v>
      </c>
      <c r="K39" s="7">
        <f t="shared" si="3"/>
        <v>100</v>
      </c>
      <c r="L39" s="11">
        <v>108500</v>
      </c>
      <c r="M39" s="6">
        <f t="shared" si="4"/>
        <v>0</v>
      </c>
      <c r="N39" s="7">
        <f t="shared" si="5"/>
        <v>100</v>
      </c>
    </row>
    <row r="40" spans="1:14" ht="34.950000000000003" customHeight="1" x14ac:dyDescent="0.3">
      <c r="A40" s="15" t="s">
        <v>45</v>
      </c>
      <c r="B40" s="4" t="s">
        <v>41</v>
      </c>
      <c r="C40" s="16" t="s">
        <v>41</v>
      </c>
      <c r="D40" s="5">
        <v>8923177.8699999992</v>
      </c>
      <c r="E40" s="7">
        <v>5452800</v>
      </c>
      <c r="F40" s="56">
        <v>490000</v>
      </c>
      <c r="G40" s="6">
        <f t="shared" si="1"/>
        <v>-4962800</v>
      </c>
      <c r="H40" s="7">
        <f t="shared" si="0"/>
        <v>8.9862089201877939</v>
      </c>
      <c r="I40" s="5">
        <v>490000</v>
      </c>
      <c r="J40" s="6">
        <f t="shared" si="2"/>
        <v>0</v>
      </c>
      <c r="K40" s="7">
        <f t="shared" si="3"/>
        <v>100</v>
      </c>
      <c r="L40" s="5">
        <v>340000</v>
      </c>
      <c r="M40" s="6">
        <f t="shared" si="4"/>
        <v>-150000</v>
      </c>
      <c r="N40" s="7">
        <f t="shared" si="5"/>
        <v>69.387755102040813</v>
      </c>
    </row>
    <row r="41" spans="1:14" ht="20.100000000000001" customHeight="1" x14ac:dyDescent="0.3">
      <c r="A41" s="15" t="s">
        <v>46</v>
      </c>
      <c r="B41" s="4" t="s">
        <v>41</v>
      </c>
      <c r="C41" s="16" t="s">
        <v>22</v>
      </c>
      <c r="D41" s="5">
        <v>20847537.41</v>
      </c>
      <c r="E41" s="7">
        <f>27573051.15-400000</f>
        <v>27173051.149999999</v>
      </c>
      <c r="F41" s="56">
        <v>50453487.619999997</v>
      </c>
      <c r="G41" s="6">
        <f t="shared" si="1"/>
        <v>23280436.469999999</v>
      </c>
      <c r="H41" s="7">
        <f t="shared" si="0"/>
        <v>185.67472361306764</v>
      </c>
      <c r="I41" s="5">
        <v>83202862.180000007</v>
      </c>
      <c r="J41" s="6">
        <f t="shared" si="2"/>
        <v>32749374.56000001</v>
      </c>
      <c r="K41" s="7">
        <f t="shared" si="3"/>
        <v>164.9100312086612</v>
      </c>
      <c r="L41" s="5">
        <f>1227903.7+13000000</f>
        <v>14227903.699999999</v>
      </c>
      <c r="M41" s="6">
        <f t="shared" si="4"/>
        <v>-68974958.480000004</v>
      </c>
      <c r="N41" s="7">
        <f t="shared" si="5"/>
        <v>17.100257523857213</v>
      </c>
    </row>
    <row r="42" spans="1:14" ht="20.100000000000001" customHeight="1" x14ac:dyDescent="0.3">
      <c r="A42" s="13" t="s">
        <v>47</v>
      </c>
      <c r="B42" s="8" t="s">
        <v>48</v>
      </c>
      <c r="C42" s="14"/>
      <c r="D42" s="22">
        <f>D43</f>
        <v>14623274.66</v>
      </c>
      <c r="E42" s="23">
        <f>E43</f>
        <v>16472891.93</v>
      </c>
      <c r="F42" s="54">
        <f>F43</f>
        <v>16249595.4</v>
      </c>
      <c r="G42" s="10">
        <f t="shared" si="1"/>
        <v>-223296.52999999933</v>
      </c>
      <c r="H42" s="9">
        <f t="shared" si="0"/>
        <v>98.644460663319606</v>
      </c>
      <c r="I42" s="24">
        <f>I43</f>
        <v>15963129.529999999</v>
      </c>
      <c r="J42" s="10">
        <f t="shared" si="2"/>
        <v>-286465.87000000104</v>
      </c>
      <c r="K42" s="9">
        <f t="shared" si="3"/>
        <v>98.237089213925898</v>
      </c>
      <c r="L42" s="24">
        <f>L43</f>
        <v>11667129.529999999</v>
      </c>
      <c r="M42" s="10">
        <f t="shared" si="4"/>
        <v>-4296000</v>
      </c>
      <c r="N42" s="9">
        <f t="shared" si="5"/>
        <v>73.087983832202852</v>
      </c>
    </row>
    <row r="43" spans="1:14" ht="36" customHeight="1" x14ac:dyDescent="0.3">
      <c r="A43" s="15" t="s">
        <v>49</v>
      </c>
      <c r="B43" s="4" t="s">
        <v>48</v>
      </c>
      <c r="C43" s="16" t="s">
        <v>4</v>
      </c>
      <c r="D43" s="25">
        <v>14623274.66</v>
      </c>
      <c r="E43" s="55">
        <f>16426023.58+46868.35</f>
        <v>16472891.93</v>
      </c>
      <c r="F43" s="56">
        <v>16249595.4</v>
      </c>
      <c r="G43" s="6">
        <f t="shared" si="1"/>
        <v>-223296.52999999933</v>
      </c>
      <c r="H43" s="7">
        <f t="shared" si="0"/>
        <v>98.644460663319606</v>
      </c>
      <c r="I43" s="5">
        <v>15963129.529999999</v>
      </c>
      <c r="J43" s="6">
        <f t="shared" si="2"/>
        <v>-286465.87000000104</v>
      </c>
      <c r="K43" s="7">
        <f t="shared" si="3"/>
        <v>98.237089213925898</v>
      </c>
      <c r="L43" s="5">
        <v>11667129.529999999</v>
      </c>
      <c r="M43" s="6">
        <f t="shared" si="4"/>
        <v>-4296000</v>
      </c>
      <c r="N43" s="7">
        <f t="shared" si="5"/>
        <v>73.087983832202852</v>
      </c>
    </row>
    <row r="44" spans="1:14" ht="20.100000000000001" customHeight="1" x14ac:dyDescent="0.3">
      <c r="A44" s="13" t="s">
        <v>50</v>
      </c>
      <c r="B44" s="8" t="s">
        <v>29</v>
      </c>
      <c r="C44" s="14"/>
      <c r="D44" s="22">
        <f>D45+D46+D47</f>
        <v>20048147.210000001</v>
      </c>
      <c r="E44" s="23">
        <f>E45+E46+E47</f>
        <v>23198314.5</v>
      </c>
      <c r="F44" s="54">
        <f>F45+F46+F47</f>
        <v>23849628</v>
      </c>
      <c r="G44" s="10">
        <f t="shared" si="1"/>
        <v>651313.5</v>
      </c>
      <c r="H44" s="9">
        <f t="shared" si="0"/>
        <v>102.80758974967772</v>
      </c>
      <c r="I44" s="24">
        <f>I45+I46+I47</f>
        <v>24079611</v>
      </c>
      <c r="J44" s="10">
        <f t="shared" si="2"/>
        <v>229983</v>
      </c>
      <c r="K44" s="9">
        <f t="shared" si="3"/>
        <v>100.96430434889803</v>
      </c>
      <c r="L44" s="24">
        <f>L45+L46+L47</f>
        <v>23891111</v>
      </c>
      <c r="M44" s="10">
        <f t="shared" si="4"/>
        <v>-188500</v>
      </c>
      <c r="N44" s="9">
        <f t="shared" si="5"/>
        <v>99.217180044976644</v>
      </c>
    </row>
    <row r="45" spans="1:14" ht="25.95" customHeight="1" x14ac:dyDescent="0.3">
      <c r="A45" s="15" t="s">
        <v>51</v>
      </c>
      <c r="B45" s="4" t="s">
        <v>29</v>
      </c>
      <c r="C45" s="16" t="s">
        <v>4</v>
      </c>
      <c r="D45" s="25">
        <v>58146.36</v>
      </c>
      <c r="E45" s="55">
        <v>60400</v>
      </c>
      <c r="F45" s="56">
        <v>52000</v>
      </c>
      <c r="G45" s="6">
        <f t="shared" si="1"/>
        <v>-8400</v>
      </c>
      <c r="H45" s="7">
        <f t="shared" si="0"/>
        <v>86.092715231788077</v>
      </c>
      <c r="I45" s="5">
        <v>52000</v>
      </c>
      <c r="J45" s="6">
        <f t="shared" si="2"/>
        <v>0</v>
      </c>
      <c r="K45" s="7">
        <f t="shared" si="3"/>
        <v>100</v>
      </c>
      <c r="L45" s="5">
        <v>52000</v>
      </c>
      <c r="M45" s="6">
        <f t="shared" si="4"/>
        <v>0</v>
      </c>
      <c r="N45" s="7">
        <f t="shared" si="5"/>
        <v>100</v>
      </c>
    </row>
    <row r="46" spans="1:14" ht="31.95" customHeight="1" x14ac:dyDescent="0.3">
      <c r="A46" s="15" t="s">
        <v>52</v>
      </c>
      <c r="B46" s="4" t="s">
        <v>29</v>
      </c>
      <c r="C46" s="16" t="s">
        <v>8</v>
      </c>
      <c r="D46" s="25">
        <v>11259553.9</v>
      </c>
      <c r="E46" s="55">
        <v>11950000</v>
      </c>
      <c r="F46" s="56">
        <v>12070500</v>
      </c>
      <c r="G46" s="6">
        <f t="shared" si="1"/>
        <v>120500</v>
      </c>
      <c r="H46" s="7">
        <f t="shared" si="0"/>
        <v>101.00836820083683</v>
      </c>
      <c r="I46" s="5">
        <v>12070500</v>
      </c>
      <c r="J46" s="6">
        <f t="shared" si="2"/>
        <v>0</v>
      </c>
      <c r="K46" s="7">
        <f t="shared" si="3"/>
        <v>100</v>
      </c>
      <c r="L46" s="5">
        <v>12070500</v>
      </c>
      <c r="M46" s="6">
        <f t="shared" si="4"/>
        <v>0</v>
      </c>
      <c r="N46" s="7">
        <f t="shared" si="5"/>
        <v>100</v>
      </c>
    </row>
    <row r="47" spans="1:14" ht="20.100000000000001" customHeight="1" x14ac:dyDescent="0.3">
      <c r="A47" s="15" t="s">
        <v>53</v>
      </c>
      <c r="B47" s="4" t="s">
        <v>29</v>
      </c>
      <c r="C47" s="16" t="s">
        <v>10</v>
      </c>
      <c r="D47" s="25">
        <v>8730446.9499999993</v>
      </c>
      <c r="E47" s="55">
        <v>11187914.5</v>
      </c>
      <c r="F47" s="56">
        <v>11727128</v>
      </c>
      <c r="G47" s="6">
        <f t="shared" si="1"/>
        <v>539213.5</v>
      </c>
      <c r="H47" s="7">
        <f t="shared" si="0"/>
        <v>104.81960690707817</v>
      </c>
      <c r="I47" s="5">
        <v>11957111</v>
      </c>
      <c r="J47" s="6">
        <f t="shared" si="2"/>
        <v>229983</v>
      </c>
      <c r="K47" s="7">
        <f t="shared" si="3"/>
        <v>101.96111955118081</v>
      </c>
      <c r="L47" s="5">
        <v>11768611</v>
      </c>
      <c r="M47" s="6">
        <f t="shared" si="4"/>
        <v>-188500</v>
      </c>
      <c r="N47" s="7">
        <f t="shared" si="5"/>
        <v>98.423532239518394</v>
      </c>
    </row>
    <row r="48" spans="1:14" ht="28.2" customHeight="1" x14ac:dyDescent="0.3">
      <c r="A48" s="13" t="s">
        <v>54</v>
      </c>
      <c r="B48" s="8" t="s">
        <v>14</v>
      </c>
      <c r="C48" s="14"/>
      <c r="D48" s="22">
        <f>D49+D50</f>
        <v>30996966.5</v>
      </c>
      <c r="E48" s="23">
        <f>E49+E50</f>
        <v>28812305.16</v>
      </c>
      <c r="F48" s="54">
        <f>F49+F50</f>
        <v>32983720.059999999</v>
      </c>
      <c r="G48" s="10">
        <f t="shared" si="1"/>
        <v>4171414.8999999985</v>
      </c>
      <c r="H48" s="9">
        <f t="shared" si="0"/>
        <v>114.47789365285203</v>
      </c>
      <c r="I48" s="24">
        <f>I49+I50</f>
        <v>30721570.100000001</v>
      </c>
      <c r="J48" s="10">
        <f t="shared" si="2"/>
        <v>-2262149.9599999972</v>
      </c>
      <c r="K48" s="9">
        <f t="shared" si="3"/>
        <v>93.141616664569767</v>
      </c>
      <c r="L48" s="24">
        <f>L49+L50</f>
        <v>30721570.100000001</v>
      </c>
      <c r="M48" s="10">
        <f t="shared" si="4"/>
        <v>0</v>
      </c>
      <c r="N48" s="9">
        <f t="shared" si="5"/>
        <v>100</v>
      </c>
    </row>
    <row r="49" spans="1:14" ht="17.25" customHeight="1" x14ac:dyDescent="0.3">
      <c r="A49" s="15" t="s">
        <v>55</v>
      </c>
      <c r="B49" s="4" t="s">
        <v>14</v>
      </c>
      <c r="C49" s="16" t="s">
        <v>4</v>
      </c>
      <c r="D49" s="25">
        <v>231250.56</v>
      </c>
      <c r="E49" s="55">
        <v>520000</v>
      </c>
      <c r="F49" s="56">
        <v>520000</v>
      </c>
      <c r="G49" s="6">
        <f t="shared" si="1"/>
        <v>0</v>
      </c>
      <c r="H49" s="7">
        <f t="shared" si="0"/>
        <v>100</v>
      </c>
      <c r="I49" s="5">
        <v>520000</v>
      </c>
      <c r="J49" s="6">
        <f t="shared" si="2"/>
        <v>0</v>
      </c>
      <c r="K49" s="7">
        <f t="shared" si="3"/>
        <v>100</v>
      </c>
      <c r="L49" s="5">
        <v>520000</v>
      </c>
      <c r="M49" s="6">
        <f t="shared" si="4"/>
        <v>0</v>
      </c>
      <c r="N49" s="7">
        <f t="shared" si="5"/>
        <v>100</v>
      </c>
    </row>
    <row r="50" spans="1:14" ht="27" customHeight="1" x14ac:dyDescent="0.3">
      <c r="A50" s="15" t="s">
        <v>56</v>
      </c>
      <c r="B50" s="4" t="s">
        <v>14</v>
      </c>
      <c r="C50" s="16" t="s">
        <v>6</v>
      </c>
      <c r="D50" s="25">
        <v>30765715.940000001</v>
      </c>
      <c r="E50" s="55">
        <f>25371184.46+1206898.98+1714221.72</f>
        <v>28292305.16</v>
      </c>
      <c r="F50" s="56">
        <v>32463720.059999999</v>
      </c>
      <c r="G50" s="6">
        <f t="shared" si="1"/>
        <v>4171414.8999999985</v>
      </c>
      <c r="H50" s="7">
        <f t="shared" si="0"/>
        <v>114.74399090639527</v>
      </c>
      <c r="I50" s="5">
        <v>30201570.100000001</v>
      </c>
      <c r="J50" s="6">
        <f t="shared" si="2"/>
        <v>-2262149.9599999972</v>
      </c>
      <c r="K50" s="7">
        <f t="shared" si="3"/>
        <v>93.031759897451522</v>
      </c>
      <c r="L50" s="5">
        <v>30201570.100000001</v>
      </c>
      <c r="M50" s="6">
        <f t="shared" si="4"/>
        <v>0</v>
      </c>
      <c r="N50" s="7">
        <f t="shared" si="5"/>
        <v>100</v>
      </c>
    </row>
    <row r="51" spans="1:14" ht="30" customHeight="1" x14ac:dyDescent="0.3">
      <c r="A51" s="13" t="s">
        <v>57</v>
      </c>
      <c r="B51" s="8" t="s">
        <v>31</v>
      </c>
      <c r="C51" s="14"/>
      <c r="D51" s="22">
        <f>D52</f>
        <v>6645002.04</v>
      </c>
      <c r="E51" s="23">
        <f>E52</f>
        <v>6654509.3600000003</v>
      </c>
      <c r="F51" s="63">
        <f>F52</f>
        <v>6792736.9800000004</v>
      </c>
      <c r="G51" s="24">
        <f>F51-E51</f>
        <v>138227.62000000011</v>
      </c>
      <c r="H51" s="9">
        <f t="shared" si="0"/>
        <v>102.07720227776494</v>
      </c>
      <c r="I51" s="12">
        <f>I52</f>
        <v>5899944.9800000004</v>
      </c>
      <c r="J51" s="10">
        <f t="shared" si="2"/>
        <v>-892792</v>
      </c>
      <c r="K51" s="9">
        <f t="shared" si="3"/>
        <v>86.85666760499241</v>
      </c>
      <c r="L51" s="12">
        <f>L52</f>
        <v>5899944.9800000004</v>
      </c>
      <c r="M51" s="10">
        <f t="shared" si="4"/>
        <v>0</v>
      </c>
      <c r="N51" s="9">
        <f t="shared" si="5"/>
        <v>100</v>
      </c>
    </row>
    <row r="52" spans="1:14" ht="26.4" x14ac:dyDescent="0.3">
      <c r="A52" s="15" t="s">
        <v>62</v>
      </c>
      <c r="B52" s="4" t="s">
        <v>31</v>
      </c>
      <c r="C52" s="16" t="s">
        <v>6</v>
      </c>
      <c r="D52" s="25">
        <v>6645002.04</v>
      </c>
      <c r="E52" s="55">
        <f>5710696.16+943813.2</f>
        <v>6654509.3600000003</v>
      </c>
      <c r="F52" s="56">
        <v>6792736.9800000004</v>
      </c>
      <c r="G52" s="6">
        <f>F52-E52</f>
        <v>138227.62000000011</v>
      </c>
      <c r="H52" s="7">
        <f t="shared" si="0"/>
        <v>102.07720227776494</v>
      </c>
      <c r="I52" s="5">
        <v>5899944.9800000004</v>
      </c>
      <c r="J52" s="6">
        <f t="shared" si="2"/>
        <v>-892792</v>
      </c>
      <c r="K52" s="7">
        <f t="shared" si="3"/>
        <v>86.85666760499241</v>
      </c>
      <c r="L52" s="5">
        <v>5899944.9800000004</v>
      </c>
      <c r="M52" s="6">
        <f t="shared" si="4"/>
        <v>0</v>
      </c>
      <c r="N52" s="7">
        <f t="shared" si="5"/>
        <v>100</v>
      </c>
    </row>
    <row r="53" spans="1:14" ht="39.6" x14ac:dyDescent="0.3">
      <c r="A53" s="13" t="s">
        <v>69</v>
      </c>
      <c r="B53" s="8">
        <v>13</v>
      </c>
      <c r="C53" s="14"/>
      <c r="D53" s="22">
        <f>D54</f>
        <v>0</v>
      </c>
      <c r="E53" s="23">
        <f>E54</f>
        <v>0</v>
      </c>
      <c r="F53" s="63">
        <f>F54</f>
        <v>0</v>
      </c>
      <c r="G53" s="24">
        <f>F53-E53</f>
        <v>0</v>
      </c>
      <c r="H53" s="9">
        <v>0</v>
      </c>
      <c r="I53" s="12">
        <f>I54</f>
        <v>289521.11</v>
      </c>
      <c r="J53" s="10">
        <f t="shared" si="2"/>
        <v>289521.11</v>
      </c>
      <c r="K53" s="9">
        <v>0</v>
      </c>
      <c r="L53" s="12">
        <f>L54</f>
        <v>850783.82</v>
      </c>
      <c r="M53" s="10">
        <f t="shared" si="4"/>
        <v>561262.71</v>
      </c>
      <c r="N53" s="9">
        <v>0</v>
      </c>
    </row>
    <row r="54" spans="1:14" ht="39.6" x14ac:dyDescent="0.3">
      <c r="A54" s="15" t="s">
        <v>70</v>
      </c>
      <c r="B54" s="4">
        <v>13</v>
      </c>
      <c r="C54" s="16" t="s">
        <v>4</v>
      </c>
      <c r="D54" s="25">
        <v>0</v>
      </c>
      <c r="E54" s="55">
        <v>0</v>
      </c>
      <c r="F54" s="56">
        <v>0</v>
      </c>
      <c r="G54" s="6">
        <v>0</v>
      </c>
      <c r="H54" s="7">
        <v>0</v>
      </c>
      <c r="I54" s="5">
        <v>289521.11</v>
      </c>
      <c r="J54" s="6">
        <f t="shared" si="2"/>
        <v>289521.11</v>
      </c>
      <c r="K54" s="7">
        <v>0</v>
      </c>
      <c r="L54" s="5">
        <v>850783.82</v>
      </c>
      <c r="M54" s="6">
        <f t="shared" si="4"/>
        <v>561262.71</v>
      </c>
      <c r="N54" s="7">
        <v>0</v>
      </c>
    </row>
    <row r="55" spans="1:14" ht="15.6" x14ac:dyDescent="0.3">
      <c r="A55" s="30" t="s">
        <v>58</v>
      </c>
      <c r="B55" s="31"/>
      <c r="C55" s="32"/>
      <c r="D55" s="64">
        <f>D51+D48+D44+D42+D35+D33+D28+D23+D19+D17+D8+D53</f>
        <v>688894669.66999996</v>
      </c>
      <c r="E55" s="65">
        <f>E51+E48+E44+E42+E35+E33+E28+E23+E19+E17+E8+E53</f>
        <v>797233018.4000001</v>
      </c>
      <c r="F55" s="66">
        <f>F51+F48+F44+F42+F35+F33+F28+F23+F19+F17+F8+F53</f>
        <v>701997951.0999999</v>
      </c>
      <c r="G55" s="28">
        <f>F55-E55</f>
        <v>-95235067.300000191</v>
      </c>
      <c r="H55" s="29">
        <f t="shared" si="0"/>
        <v>88.054299671238979</v>
      </c>
      <c r="I55" s="27">
        <f>I51+I48+I44+I42+I35+I33+I28+I23+I19+I17+I8+I53</f>
        <v>721826928.18999994</v>
      </c>
      <c r="J55" s="28">
        <f>I55-F55</f>
        <v>19828977.090000033</v>
      </c>
      <c r="K55" s="29">
        <f>I55/F55*100</f>
        <v>102.82464885530349</v>
      </c>
      <c r="L55" s="27">
        <f>L51+L48+L44+L42+L35+L33+L28+L23+L19+L17+L8+L53</f>
        <v>662173334.32000005</v>
      </c>
      <c r="M55" s="28">
        <f t="shared" si="4"/>
        <v>-59653593.869999886</v>
      </c>
      <c r="N55" s="29">
        <f t="shared" si="5"/>
        <v>91.735748343500717</v>
      </c>
    </row>
  </sheetData>
  <mergeCells count="20">
    <mergeCell ref="K6:K7"/>
    <mergeCell ref="I5:K5"/>
    <mergeCell ref="L5:N5"/>
    <mergeCell ref="N6:N7"/>
    <mergeCell ref="K1:N1"/>
    <mergeCell ref="J2:N2"/>
    <mergeCell ref="M6:M7"/>
    <mergeCell ref="A3:N3"/>
    <mergeCell ref="A5:A7"/>
    <mergeCell ref="B5:B7"/>
    <mergeCell ref="C5:C7"/>
    <mergeCell ref="D5:D7"/>
    <mergeCell ref="L6:L7"/>
    <mergeCell ref="F6:F7"/>
    <mergeCell ref="G6:G7"/>
    <mergeCell ref="E5:E7"/>
    <mergeCell ref="F5:H5"/>
    <mergeCell ref="H6:H7"/>
    <mergeCell ref="I6:I7"/>
    <mergeCell ref="J6:J7"/>
  </mergeCells>
  <pageMargins left="0.11811023622047245" right="0" top="0.94488188976377963" bottom="0.15748031496062992" header="0.31496062992125984" footer="0.31496062992125984"/>
  <pageSetup paperSize="9" scale="82" orientation="landscape" horizontalDpi="4294967295" verticalDpi="4294967295" r:id="rId1"/>
  <rowBreaks count="2" manualBreakCount="2">
    <brk id="14" max="16383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стр.расходов Прил.1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2023-10-29T18:49:23Z</dcterms:modified>
</cp:coreProperties>
</file>