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36" windowWidth="15300" windowHeight="5592"/>
  </bookViews>
  <sheets>
    <sheet name="мун.прогр.2022-2026 Прил.2" sheetId="1" r:id="rId1"/>
  </sheets>
  <calcPr calcId="145621"/>
</workbook>
</file>

<file path=xl/calcChain.xml><?xml version="1.0" encoding="utf-8"?>
<calcChain xmlns="http://schemas.openxmlformats.org/spreadsheetml/2006/main">
  <c r="L57" i="1" l="1"/>
  <c r="I57" i="1"/>
  <c r="F57" i="1"/>
  <c r="M56" i="1"/>
  <c r="L56" i="1"/>
  <c r="J56" i="1"/>
  <c r="I56" i="1"/>
  <c r="F56" i="1"/>
  <c r="M55" i="1"/>
  <c r="L55" i="1"/>
  <c r="J55" i="1"/>
  <c r="I55" i="1"/>
  <c r="G55" i="1"/>
  <c r="F55" i="1"/>
  <c r="K54" i="1"/>
  <c r="M54" i="1" s="1"/>
  <c r="H54" i="1"/>
  <c r="E54" i="1"/>
  <c r="G54" i="1" s="1"/>
  <c r="D54" i="1"/>
  <c r="C54" i="1"/>
  <c r="M53" i="1"/>
  <c r="L53" i="1"/>
  <c r="E53" i="1"/>
  <c r="I53" i="1" s="1"/>
  <c r="D53" i="1"/>
  <c r="M52" i="1"/>
  <c r="L52" i="1"/>
  <c r="J52" i="1"/>
  <c r="I52" i="1"/>
  <c r="G52" i="1"/>
  <c r="F52" i="1"/>
  <c r="M51" i="1"/>
  <c r="L51" i="1"/>
  <c r="J51" i="1"/>
  <c r="I51" i="1"/>
  <c r="G51" i="1"/>
  <c r="F51" i="1"/>
  <c r="M50" i="1"/>
  <c r="L50" i="1"/>
  <c r="J50" i="1"/>
  <c r="I50" i="1"/>
  <c r="G50" i="1"/>
  <c r="F50" i="1"/>
  <c r="K49" i="1"/>
  <c r="L49" i="1" s="1"/>
  <c r="H49" i="1"/>
  <c r="E49" i="1"/>
  <c r="D49" i="1"/>
  <c r="C49" i="1"/>
  <c r="M48" i="1"/>
  <c r="L48" i="1"/>
  <c r="I48" i="1"/>
  <c r="F48" i="1"/>
  <c r="E48" i="1"/>
  <c r="J48" i="1" s="1"/>
  <c r="M47" i="1"/>
  <c r="L47" i="1"/>
  <c r="I47" i="1"/>
  <c r="F47" i="1"/>
  <c r="E47" i="1"/>
  <c r="G47" i="1" s="1"/>
  <c r="K46" i="1"/>
  <c r="L46" i="1" s="1"/>
  <c r="H46" i="1"/>
  <c r="E46" i="1"/>
  <c r="F46" i="1" s="1"/>
  <c r="D46" i="1"/>
  <c r="C46" i="1"/>
  <c r="M45" i="1"/>
  <c r="L45" i="1"/>
  <c r="J45" i="1"/>
  <c r="I45" i="1"/>
  <c r="G45" i="1"/>
  <c r="F45" i="1"/>
  <c r="M44" i="1"/>
  <c r="L44" i="1"/>
  <c r="J44" i="1"/>
  <c r="I44" i="1"/>
  <c r="F44" i="1"/>
  <c r="D44" i="1"/>
  <c r="G44" i="1" s="1"/>
  <c r="K43" i="1"/>
  <c r="L43" i="1" s="1"/>
  <c r="H43" i="1"/>
  <c r="E43" i="1"/>
  <c r="F43" i="1" s="1"/>
  <c r="D43" i="1"/>
  <c r="C43" i="1"/>
  <c r="M42" i="1"/>
  <c r="L42" i="1"/>
  <c r="J42" i="1"/>
  <c r="I42" i="1"/>
  <c r="G42" i="1"/>
  <c r="F42" i="1"/>
  <c r="M41" i="1"/>
  <c r="L41" i="1"/>
  <c r="J41" i="1"/>
  <c r="I41" i="1"/>
  <c r="G41" i="1"/>
  <c r="F41" i="1"/>
  <c r="F40" i="1" s="1"/>
  <c r="K40" i="1"/>
  <c r="H40" i="1"/>
  <c r="I40" i="1" s="1"/>
  <c r="E40" i="1"/>
  <c r="G40" i="1" s="1"/>
  <c r="D40" i="1"/>
  <c r="C40" i="1"/>
  <c r="L39" i="1"/>
  <c r="I39" i="1"/>
  <c r="F39" i="1"/>
  <c r="D39" i="1"/>
  <c r="C39" i="1"/>
  <c r="C37" i="1" s="1"/>
  <c r="M38" i="1"/>
  <c r="L38" i="1"/>
  <c r="J38" i="1"/>
  <c r="I38" i="1"/>
  <c r="G38" i="1"/>
  <c r="F38" i="1"/>
  <c r="L37" i="1"/>
  <c r="K37" i="1"/>
  <c r="J37" i="1"/>
  <c r="H37" i="1"/>
  <c r="I37" i="1" s="1"/>
  <c r="E37" i="1"/>
  <c r="D37" i="1"/>
  <c r="F37" i="1" s="1"/>
  <c r="L36" i="1"/>
  <c r="I36" i="1"/>
  <c r="G36" i="1"/>
  <c r="F36" i="1"/>
  <c r="M35" i="1"/>
  <c r="L35" i="1"/>
  <c r="J35" i="1"/>
  <c r="I35" i="1"/>
  <c r="G35" i="1"/>
  <c r="F35" i="1"/>
  <c r="K34" i="1"/>
  <c r="L34" i="1" s="1"/>
  <c r="H34" i="1"/>
  <c r="E34" i="1"/>
  <c r="F34" i="1" s="1"/>
  <c r="D34" i="1"/>
  <c r="C34" i="1"/>
  <c r="M33" i="1"/>
  <c r="L33" i="1"/>
  <c r="J33" i="1"/>
  <c r="I33" i="1"/>
  <c r="G33" i="1"/>
  <c r="F33" i="1"/>
  <c r="K32" i="1"/>
  <c r="M32" i="1" s="1"/>
  <c r="H32" i="1"/>
  <c r="I32" i="1" s="1"/>
  <c r="E32" i="1"/>
  <c r="G32" i="1" s="1"/>
  <c r="D32" i="1"/>
  <c r="F32" i="1" s="1"/>
  <c r="C32" i="1"/>
  <c r="M31" i="1"/>
  <c r="L31" i="1"/>
  <c r="J31" i="1"/>
  <c r="I31" i="1"/>
  <c r="D31" i="1"/>
  <c r="F31" i="1" s="1"/>
  <c r="L30" i="1"/>
  <c r="I30" i="1"/>
  <c r="G30" i="1"/>
  <c r="F30" i="1"/>
  <c r="M29" i="1"/>
  <c r="L29" i="1"/>
  <c r="I29" i="1"/>
  <c r="E29" i="1"/>
  <c r="J29" i="1" s="1"/>
  <c r="D29" i="1"/>
  <c r="D28" i="1" s="1"/>
  <c r="F28" i="1" s="1"/>
  <c r="K28" i="1"/>
  <c r="H28" i="1"/>
  <c r="I28" i="1" s="1"/>
  <c r="E28" i="1"/>
  <c r="C28" i="1"/>
  <c r="K27" i="1"/>
  <c r="L27" i="1" s="1"/>
  <c r="I27" i="1"/>
  <c r="E27" i="1"/>
  <c r="J27" i="1" s="1"/>
  <c r="D27" i="1"/>
  <c r="D23" i="1" s="1"/>
  <c r="M26" i="1"/>
  <c r="L26" i="1"/>
  <c r="J26" i="1"/>
  <c r="I26" i="1"/>
  <c r="F26" i="1"/>
  <c r="D26" i="1"/>
  <c r="G26" i="1" s="1"/>
  <c r="M25" i="1"/>
  <c r="L25" i="1"/>
  <c r="J25" i="1"/>
  <c r="I25" i="1"/>
  <c r="G25" i="1"/>
  <c r="F25" i="1"/>
  <c r="M24" i="1"/>
  <c r="L24" i="1"/>
  <c r="J24" i="1"/>
  <c r="I24" i="1"/>
  <c r="G24" i="1"/>
  <c r="F24" i="1"/>
  <c r="K23" i="1"/>
  <c r="L23" i="1" s="1"/>
  <c r="H23" i="1"/>
  <c r="E23" i="1"/>
  <c r="F23" i="1" s="1"/>
  <c r="C23" i="1"/>
  <c r="M22" i="1"/>
  <c r="L22" i="1"/>
  <c r="J22" i="1"/>
  <c r="I22" i="1"/>
  <c r="F22" i="1"/>
  <c r="D22" i="1"/>
  <c r="G22" i="1" s="1"/>
  <c r="M21" i="1"/>
  <c r="K21" i="1"/>
  <c r="L21" i="1" s="1"/>
  <c r="I21" i="1"/>
  <c r="H21" i="1"/>
  <c r="G21" i="1"/>
  <c r="E21" i="1"/>
  <c r="F21" i="1" s="1"/>
  <c r="D21" i="1"/>
  <c r="C21" i="1"/>
  <c r="M20" i="1"/>
  <c r="L20" i="1"/>
  <c r="J20" i="1"/>
  <c r="I20" i="1"/>
  <c r="F20" i="1"/>
  <c r="D20" i="1"/>
  <c r="G20" i="1" s="1"/>
  <c r="M19" i="1"/>
  <c r="K19" i="1"/>
  <c r="L19" i="1" s="1"/>
  <c r="I19" i="1"/>
  <c r="H19" i="1"/>
  <c r="G19" i="1"/>
  <c r="E19" i="1"/>
  <c r="F19" i="1" s="1"/>
  <c r="D19" i="1"/>
  <c r="C19" i="1"/>
  <c r="L18" i="1"/>
  <c r="I18" i="1"/>
  <c r="G18" i="1"/>
  <c r="F18" i="1"/>
  <c r="K17" i="1"/>
  <c r="L17" i="1" s="1"/>
  <c r="H17" i="1"/>
  <c r="I17" i="1" s="1"/>
  <c r="E17" i="1"/>
  <c r="D17" i="1"/>
  <c r="F17" i="1" s="1"/>
  <c r="C17" i="1"/>
  <c r="L16" i="1"/>
  <c r="I16" i="1"/>
  <c r="F16" i="1"/>
  <c r="M15" i="1"/>
  <c r="L15" i="1"/>
  <c r="J15" i="1"/>
  <c r="I15" i="1"/>
  <c r="G15" i="1"/>
  <c r="F15" i="1"/>
  <c r="M14" i="1"/>
  <c r="L14" i="1"/>
  <c r="J14" i="1"/>
  <c r="I14" i="1"/>
  <c r="F14" i="1"/>
  <c r="D14" i="1"/>
  <c r="G14" i="1" s="1"/>
  <c r="K13" i="1"/>
  <c r="L13" i="1" s="1"/>
  <c r="H13" i="1"/>
  <c r="E13" i="1"/>
  <c r="F13" i="1" s="1"/>
  <c r="D13" i="1"/>
  <c r="C13" i="1"/>
  <c r="M12" i="1"/>
  <c r="L12" i="1"/>
  <c r="J12" i="1"/>
  <c r="I12" i="1"/>
  <c r="F12" i="1"/>
  <c r="D12" i="1"/>
  <c r="G12" i="1" s="1"/>
  <c r="M11" i="1"/>
  <c r="L11" i="1"/>
  <c r="J11" i="1"/>
  <c r="I11" i="1"/>
  <c r="D11" i="1"/>
  <c r="M10" i="1"/>
  <c r="L10" i="1"/>
  <c r="J10" i="1"/>
  <c r="I10" i="1"/>
  <c r="F10" i="1"/>
  <c r="D10" i="1"/>
  <c r="G10" i="1" s="1"/>
  <c r="K9" i="1"/>
  <c r="L9" i="1" s="1"/>
  <c r="H9" i="1"/>
  <c r="E9" i="1"/>
  <c r="I9" i="1" s="1"/>
  <c r="C9" i="1"/>
  <c r="F11" i="1" l="1"/>
  <c r="D9" i="1"/>
  <c r="G28" i="1"/>
  <c r="M28" i="1"/>
  <c r="F29" i="1"/>
  <c r="M40" i="1"/>
  <c r="J43" i="1"/>
  <c r="J46" i="1"/>
  <c r="C58" i="1"/>
  <c r="F49" i="1"/>
  <c r="E58" i="1"/>
  <c r="G58" i="1" s="1"/>
  <c r="I49" i="1"/>
  <c r="J49" i="1"/>
  <c r="G9" i="1"/>
  <c r="M9" i="1"/>
  <c r="G11" i="1"/>
  <c r="G13" i="1"/>
  <c r="I13" i="1"/>
  <c r="M13" i="1"/>
  <c r="G17" i="1"/>
  <c r="J19" i="1"/>
  <c r="J21" i="1"/>
  <c r="G23" i="1"/>
  <c r="I23" i="1"/>
  <c r="M23" i="1"/>
  <c r="M27" i="1"/>
  <c r="J28" i="1"/>
  <c r="L28" i="1"/>
  <c r="G31" i="1"/>
  <c r="J32" i="1"/>
  <c r="L32" i="1"/>
  <c r="G34" i="1"/>
  <c r="I34" i="1"/>
  <c r="M34" i="1"/>
  <c r="G37" i="1"/>
  <c r="M37" i="1"/>
  <c r="J40" i="1"/>
  <c r="L40" i="1"/>
  <c r="G43" i="1"/>
  <c r="I43" i="1"/>
  <c r="M43" i="1"/>
  <c r="G46" i="1"/>
  <c r="I46" i="1"/>
  <c r="M46" i="1"/>
  <c r="G49" i="1"/>
  <c r="D58" i="1"/>
  <c r="H58" i="1"/>
  <c r="J58" i="1" s="1"/>
  <c r="F9" i="1"/>
  <c r="J9" i="1"/>
  <c r="J13" i="1"/>
  <c r="J23" i="1"/>
  <c r="F27" i="1"/>
  <c r="J34" i="1"/>
  <c r="M49" i="1"/>
  <c r="G53" i="1"/>
  <c r="J53" i="1"/>
  <c r="F54" i="1"/>
  <c r="F58" i="1" s="1"/>
  <c r="J54" i="1"/>
  <c r="L54" i="1"/>
  <c r="L58" i="1" s="1"/>
  <c r="K58" i="1"/>
  <c r="G27" i="1"/>
  <c r="G29" i="1"/>
  <c r="G48" i="1"/>
  <c r="F53" i="1"/>
  <c r="I54" i="1"/>
  <c r="I58" i="1" s="1"/>
  <c r="M58" i="1" l="1"/>
</calcChain>
</file>

<file path=xl/sharedStrings.xml><?xml version="1.0" encoding="utf-8"?>
<sst xmlns="http://schemas.openxmlformats.org/spreadsheetml/2006/main" count="119" uniqueCount="115">
  <si>
    <t>Итого:</t>
  </si>
  <si>
    <t>9910000000</t>
  </si>
  <si>
    <t xml:space="preserve">  Непрограммная часть Совета депутатов ЗАТО Видяево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</si>
  <si>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</si>
  <si>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</si>
  <si>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</si>
  <si>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</si>
  <si>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</si>
  <si>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</si>
  <si>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</si>
  <si>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</si>
  <si>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8300000000</t>
  </si>
  <si>
    <t>Муниципальная программа "Эффективное муниципальное управление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</si>
  <si>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</si>
  <si>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</si>
  <si>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</si>
  <si>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</si>
  <si>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</si>
  <si>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</si>
  <si>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8120000000</t>
  </si>
  <si>
    <t xml:space="preserve">  Подпрограмма 2 "Развитие информационного общества в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</si>
  <si>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</si>
  <si>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</si>
  <si>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8100000000</t>
  </si>
  <si>
    <t>Муниципальная программа "Информационное общество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</si>
  <si>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</si>
  <si>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</si>
  <si>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8000000000</t>
  </si>
  <si>
    <t>Муниципальная программа "Развитие малого и среднего предпринимательства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</si>
  <si>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</si>
  <si>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</si>
  <si>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7900000000</t>
  </si>
  <si>
    <t>Муниципальная программа "Энергоэффективность и развитие энергетики в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</si>
  <si>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</si>
  <si>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</si>
  <si>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7810000000</t>
  </si>
  <si>
    <t xml:space="preserve">  Подпрограмма 1 "Развитие транспортной инфраструктуры ЗАТО Видяево"</t>
  </si>
  <si>
    <t>7800000000</t>
  </si>
  <si>
    <t>Муниципальная программа "Развитие транспортной системы ЗАТО Видяево"</t>
  </si>
  <si>
    <t>7710000000</t>
  </si>
  <si>
    <t xml:space="preserve">  Подпрограмма 1 "Охрана окружающей среды ЗАТО Видяево"</t>
  </si>
  <si>
    <t>7700000000</t>
  </si>
  <si>
    <t>Муниципальная программа "Охрана окружающей среды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</si>
  <si>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</si>
  <si>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</si>
  <si>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7620000000</t>
  </si>
  <si>
    <t xml:space="preserve">  Подпрограмма 2 "Противодействие коррупции в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</si>
  <si>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</si>
  <si>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</si>
  <si>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</si>
  <si>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</si>
  <si>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</si>
  <si>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</si>
  <si>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</si>
  <si>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</si>
  <si>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7520000000</t>
  </si>
  <si>
    <t xml:space="preserve">  Подпрограмма 2 "Благоустройство территории ЗАТО Видяево"</t>
  </si>
  <si>
    <t>7510000000</t>
  </si>
  <si>
    <t xml:space="preserve">  Подпрограмма 1 "Развитие жилищно-коммунального комплекса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</si>
  <si>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</si>
  <si>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</si>
  <si>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</si>
  <si>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</si>
  <si>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</si>
  <si>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</si>
  <si>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7310000000</t>
  </si>
  <si>
    <t xml:space="preserve">  Подпрограмма 1 "Развитие физической культуры и спорта в ЗАТО Видяево"</t>
  </si>
  <si>
    <t>7300000000</t>
  </si>
  <si>
    <t>Муниципальная программа "Развитие физической культуры и спорта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</si>
  <si>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</si>
  <si>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</si>
  <si>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</si>
  <si>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</si>
  <si>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</si>
  <si>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</si>
  <si>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</si>
  <si>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</si>
  <si>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7100000000</t>
  </si>
  <si>
    <t>Муниципальная программа "Социальная поддержка граждан"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</si>
  <si>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</si>
  <si>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</si>
  <si>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7020000000</t>
  </si>
  <si>
    <t xml:space="preserve">  Подпрограмма 2 "Молодежная политика ЗАТО Видяево"</t>
  </si>
  <si>
    <t>7010000000</t>
  </si>
  <si>
    <t xml:space="preserve">  Подпрограмма 1 "Модернизация образования ЗАТО Видяево"</t>
  </si>
  <si>
    <t>7000000000</t>
  </si>
  <si>
    <t>Муниципальная программа "Развитие образования ЗАТО Видяево"</t>
  </si>
  <si>
    <t>сумма отклонений к предыдущему году</t>
  </si>
  <si>
    <t>проект</t>
  </si>
  <si>
    <t>Раздел</t>
  </si>
  <si>
    <t>Наименование</t>
  </si>
  <si>
    <t>руб.</t>
  </si>
  <si>
    <t>7130000000</t>
  </si>
  <si>
    <t xml:space="preserve">                      к Пояснительной записке</t>
  </si>
  <si>
    <t xml:space="preserve">                                       Приложение 2</t>
  </si>
  <si>
    <t xml:space="preserve">   Подпрограмма 3 "Доступная среда"</t>
  </si>
  <si>
    <t xml:space="preserve"> Подпрограмма 2 "Поддержка социально ориентированных некоммерческих организаций ЗАТО Видяево"</t>
  </si>
  <si>
    <t>8020000000</t>
  </si>
  <si>
    <t>9900000000</t>
  </si>
  <si>
    <t>9990000000</t>
  </si>
  <si>
    <t xml:space="preserve">  Непрограммная часть </t>
  </si>
  <si>
    <t xml:space="preserve">  Непрограммная часть контрольно-счетной комиссии ЗАТО Видяево</t>
  </si>
  <si>
    <t>9920000000</t>
  </si>
  <si>
    <t xml:space="preserve"> Иная  непрограммная деятельность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</si>
  <si>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</si>
  <si>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</si>
  <si>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Темп роста к 2023 году</t>
  </si>
  <si>
    <t>2022 год (Исполнение)</t>
  </si>
  <si>
    <t>2023 год (Ожидаемое исполнение)</t>
  </si>
  <si>
    <t xml:space="preserve"> 2024 год</t>
  </si>
  <si>
    <t>на 2025 год</t>
  </si>
  <si>
    <t xml:space="preserve"> на 2026 год</t>
  </si>
  <si>
    <t>Темп роста к 2024 году</t>
  </si>
  <si>
    <t>Темп роста к 2025 году</t>
  </si>
  <si>
    <t>Муниципальные программы-2022-2026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</si>
</sst>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" fontId="4" fillId="3" borderId="4">
      <alignment horizontal="right" vertical="top" shrinkToFit="1"/>
    </xf>
    <xf numFmtId="49" fontId="4" fillId="0" borderId="4">
      <alignment horizontal="left" vertical="top" wrapText="1"/>
    </xf>
    <xf numFmtId="0" fontId="4" fillId="0" borderId="4">
      <alignment horizontal="center" vertical="center" wrapText="1"/>
    </xf>
    <xf numFmtId="0" fontId="10" fillId="0" borderId="4">
      <alignment horizontal="left"/>
    </xf>
    <xf numFmtId="4" fontId="10" fillId="6" borderId="4">
      <alignment horizontal="right" vertical="top" shrinkToFit="1"/>
    </xf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4" fontId="5" fillId="4" borderId="5" xfId="1" applyFont="1" applyFill="1" applyBorder="1" applyAlignment="1" applyProtection="1">
      <alignment horizontal="center" vertical="center" shrinkToFit="1"/>
    </xf>
    <xf numFmtId="4" fontId="5" fillId="4" borderId="6" xfId="1" applyFont="1" applyFill="1" applyBorder="1" applyAlignment="1" applyProtection="1">
      <alignment horizontal="center" vertical="center" shrinkToFit="1"/>
    </xf>
    <xf numFmtId="0" fontId="5" fillId="4" borderId="5" xfId="2" quotePrefix="1" applyNumberFormat="1" applyFont="1" applyFill="1" applyBorder="1" applyAlignment="1" applyProtection="1">
      <alignment vertical="center" wrapText="1"/>
    </xf>
    <xf numFmtId="0" fontId="5" fillId="4" borderId="5" xfId="2" quotePrefix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5" xfId="2" quotePrefix="1" applyNumberFormat="1" applyFont="1" applyFill="1" applyBorder="1" applyAlignment="1" applyProtection="1">
      <alignment horizontal="left" vertical="center" wrapText="1"/>
    </xf>
    <xf numFmtId="4" fontId="5" fillId="2" borderId="5" xfId="1" applyFont="1" applyFill="1" applyBorder="1" applyAlignment="1" applyProtection="1">
      <alignment horizontal="center" vertical="center" shrinkToFit="1"/>
    </xf>
    <xf numFmtId="4" fontId="5" fillId="2" borderId="6" xfId="1" applyFont="1" applyFill="1" applyBorder="1" applyAlignment="1" applyProtection="1">
      <alignment horizontal="center" vertical="center" shrinkToFi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7" fillId="4" borderId="5" xfId="2" quotePrefix="1" applyNumberFormat="1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center" vertical="center"/>
    </xf>
    <xf numFmtId="4" fontId="7" fillId="4" borderId="5" xfId="1" applyFont="1" applyFill="1" applyBorder="1" applyAlignment="1" applyProtection="1">
      <alignment horizontal="center" vertical="center" shrinkToFit="1"/>
    </xf>
    <xf numFmtId="4" fontId="2" fillId="4" borderId="3" xfId="0" applyNumberFormat="1" applyFont="1" applyFill="1" applyBorder="1" applyAlignment="1">
      <alignment horizontal="center" vertical="center"/>
    </xf>
    <xf numFmtId="0" fontId="5" fillId="2" borderId="3" xfId="2" quotePrefix="1" applyNumberFormat="1" applyFont="1" applyFill="1" applyBorder="1" applyAlignment="1" applyProtection="1">
      <alignment horizontal="center" vertical="center" wrapText="1"/>
    </xf>
    <xf numFmtId="0" fontId="5" fillId="4" borderId="3" xfId="2" quotePrefix="1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>
      <alignment vertical="center"/>
    </xf>
    <xf numFmtId="4" fontId="5" fillId="2" borderId="11" xfId="1" applyFont="1" applyFill="1" applyBorder="1" applyAlignment="1" applyProtection="1">
      <alignment horizontal="center" vertical="center" shrinkToFit="1"/>
    </xf>
    <xf numFmtId="4" fontId="5" fillId="4" borderId="11" xfId="1" applyFont="1" applyFill="1" applyBorder="1" applyAlignment="1" applyProtection="1">
      <alignment horizontal="center" vertical="center" shrinkToFit="1"/>
    </xf>
    <xf numFmtId="4" fontId="11" fillId="7" borderId="12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horizontal="center" vertical="center"/>
    </xf>
    <xf numFmtId="4" fontId="5" fillId="2" borderId="14" xfId="1" applyFont="1" applyFill="1" applyBorder="1" applyAlignment="1" applyProtection="1">
      <alignment horizontal="center" vertical="center" shrinkToFit="1"/>
    </xf>
    <xf numFmtId="4" fontId="5" fillId="2" borderId="3" xfId="1" applyFont="1" applyFill="1" applyBorder="1" applyAlignment="1" applyProtection="1">
      <alignment horizontal="center" vertical="center" shrinkToFit="1"/>
    </xf>
    <xf numFmtId="4" fontId="2" fillId="2" borderId="10" xfId="0" applyNumberFormat="1" applyFont="1" applyFill="1" applyBorder="1" applyAlignment="1">
      <alignment horizontal="center" vertical="center"/>
    </xf>
    <xf numFmtId="4" fontId="5" fillId="4" borderId="3" xfId="1" applyFont="1" applyFill="1" applyBorder="1" applyAlignment="1" applyProtection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3" fillId="7" borderId="15" xfId="0" applyNumberFormat="1" applyFont="1" applyFill="1" applyBorder="1" applyAlignment="1">
      <alignment horizontal="center" vertical="center"/>
    </xf>
    <xf numFmtId="4" fontId="12" fillId="7" borderId="3" xfId="1" applyFont="1" applyFill="1" applyBorder="1" applyAlignment="1" applyProtection="1">
      <alignment horizontal="center" vertical="center" shrinkToFit="1"/>
    </xf>
    <xf numFmtId="0" fontId="7" fillId="4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3" applyFont="1" applyFill="1" applyBorder="1" applyAlignment="1">
      <alignment horizontal="center" vertical="center" wrapText="1"/>
    </xf>
    <xf numFmtId="0" fontId="6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3" applyFont="1" applyFill="1" applyBorder="1" applyAlignment="1">
      <alignment horizontal="center" vertical="center" wrapText="1"/>
    </xf>
    <xf numFmtId="0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3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3" applyNumberFormat="1" applyFont="1" applyFill="1" applyBorder="1" applyAlignment="1" applyProtection="1">
      <alignment horizontal="center" vertical="center" wrapText="1"/>
      <protection locked="0"/>
    </xf>
    <xf numFmtId="4" fontId="2" fillId="4" borderId="5" xfId="1" applyFont="1" applyFill="1" applyBorder="1" applyAlignment="1" applyProtection="1">
      <alignment horizontal="center" vertical="center" shrinkToFit="1"/>
    </xf>
    <xf numFmtId="4" fontId="2" fillId="4" borderId="6" xfId="1" applyFont="1" applyFill="1" applyBorder="1" applyAlignment="1" applyProtection="1">
      <alignment horizontal="center" vertical="center" shrinkToFit="1"/>
    </xf>
    <xf numFmtId="4" fontId="2" fillId="4" borderId="3" xfId="1" applyFont="1" applyFill="1" applyBorder="1" applyAlignment="1" applyProtection="1">
      <alignment horizontal="center" vertical="center" shrinkToFit="1"/>
    </xf>
  </cellXfs>
  <cellStyles count="6">
    <cellStyle name="xl29" xfId="3"/>
    <cellStyle name="xl33" xfId="4"/>
    <cellStyle name="xl34" xfId="5"/>
    <cellStyle name="xl38" xfId="2"/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topLeftCell="A40" zoomScale="60" zoomScaleNormal="100" workbookViewId="0">
      <selection activeCell="C46" sqref="C46"/>
    </sheetView>
  </sheetViews>
  <sheetFormatPr defaultRowHeight="30" customHeight="1" x14ac:dyDescent="0.3"/>
  <cols>
    <col min="1" max="1" width="31.109375" style="3" customWidth="1"/>
    <col min="2" max="2" width="11.6640625" style="3" customWidth="1"/>
    <col min="3" max="3" width="13.109375" style="2" customWidth="1"/>
    <col min="4" max="4" width="15.44140625" style="1" customWidth="1"/>
    <col min="5" max="5" width="13.109375" style="1" customWidth="1"/>
    <col min="6" max="6" width="12.88671875" style="1" customWidth="1"/>
    <col min="7" max="7" width="14.33203125" style="2" customWidth="1"/>
    <col min="8" max="8" width="13.44140625" style="1" bestFit="1" customWidth="1"/>
    <col min="9" max="9" width="15.33203125" style="8" customWidth="1"/>
    <col min="10" max="10" width="14" style="2" customWidth="1"/>
    <col min="11" max="11" width="13.44140625" style="1" bestFit="1" customWidth="1"/>
    <col min="12" max="12" width="13.5546875" style="8" customWidth="1"/>
  </cols>
  <sheetData>
    <row r="1" spans="1:13" ht="18.600000000000001" customHeight="1" x14ac:dyDescent="0.3">
      <c r="J1" s="46" t="s">
        <v>94</v>
      </c>
      <c r="K1" s="46"/>
      <c r="L1" s="46"/>
      <c r="M1" s="46"/>
    </row>
    <row r="2" spans="1:13" ht="13.95" customHeight="1" x14ac:dyDescent="0.3">
      <c r="J2" s="46" t="s">
        <v>93</v>
      </c>
      <c r="K2" s="46"/>
      <c r="L2" s="46"/>
      <c r="M2" s="46"/>
    </row>
    <row r="3" spans="1:13" ht="30" customHeight="1" x14ac:dyDescent="0.3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" customHeight="1" thickBot="1" x14ac:dyDescent="0.35">
      <c r="C4" s="3"/>
      <c r="D4" s="2"/>
      <c r="G4" s="1"/>
      <c r="H4" s="2"/>
      <c r="I4" s="1"/>
      <c r="J4" s="1"/>
      <c r="K4" s="2"/>
      <c r="L4" s="1"/>
      <c r="M4" s="1" t="s">
        <v>91</v>
      </c>
    </row>
    <row r="5" spans="1:13" s="1" customFormat="1" ht="13.95" customHeight="1" x14ac:dyDescent="0.25">
      <c r="A5" s="48" t="s">
        <v>90</v>
      </c>
      <c r="B5" s="50" t="s">
        <v>89</v>
      </c>
      <c r="C5" s="52" t="s">
        <v>107</v>
      </c>
      <c r="D5" s="52" t="s">
        <v>108</v>
      </c>
      <c r="E5" s="40" t="s">
        <v>109</v>
      </c>
      <c r="F5" s="41"/>
      <c r="G5" s="42"/>
      <c r="H5" s="40" t="s">
        <v>110</v>
      </c>
      <c r="I5" s="41"/>
      <c r="J5" s="42"/>
      <c r="K5" s="40" t="s">
        <v>111</v>
      </c>
      <c r="L5" s="41"/>
      <c r="M5" s="42"/>
    </row>
    <row r="6" spans="1:13" ht="15" customHeight="1" x14ac:dyDescent="0.3">
      <c r="A6" s="49"/>
      <c r="B6" s="51"/>
      <c r="C6" s="52"/>
      <c r="D6" s="52"/>
      <c r="E6" s="43"/>
      <c r="F6" s="44"/>
      <c r="G6" s="45"/>
      <c r="H6" s="43"/>
      <c r="I6" s="44"/>
      <c r="J6" s="45"/>
      <c r="K6" s="43"/>
      <c r="L6" s="44"/>
      <c r="M6" s="45"/>
    </row>
    <row r="7" spans="1:13" ht="85.95" customHeight="1" x14ac:dyDescent="0.3">
      <c r="A7" s="49"/>
      <c r="B7" s="51"/>
      <c r="C7" s="52"/>
      <c r="D7" s="52"/>
      <c r="E7" s="34" t="s">
        <v>88</v>
      </c>
      <c r="F7" s="36" t="s">
        <v>87</v>
      </c>
      <c r="G7" s="38" t="s">
        <v>106</v>
      </c>
      <c r="H7" s="34" t="s">
        <v>88</v>
      </c>
      <c r="I7" s="36" t="s">
        <v>87</v>
      </c>
      <c r="J7" s="38" t="s">
        <v>112</v>
      </c>
      <c r="K7" s="34" t="s">
        <v>88</v>
      </c>
      <c r="L7" s="36" t="s">
        <v>87</v>
      </c>
      <c r="M7" s="38" t="s">
        <v>113</v>
      </c>
    </row>
    <row r="8" spans="1:13" ht="3" customHeight="1" x14ac:dyDescent="0.3">
      <c r="A8" s="49"/>
      <c r="B8" s="51"/>
      <c r="C8" s="52"/>
      <c r="D8" s="52"/>
      <c r="E8" s="35"/>
      <c r="F8" s="37"/>
      <c r="G8" s="39"/>
      <c r="H8" s="35"/>
      <c r="I8" s="37"/>
      <c r="J8" s="39"/>
      <c r="K8" s="35"/>
      <c r="L8" s="37"/>
      <c r="M8" s="39"/>
    </row>
    <row r="9" spans="1:13" ht="30" customHeight="1" x14ac:dyDescent="0.3">
      <c r="A9" s="9" t="s">
        <v>86</v>
      </c>
      <c r="B9" s="19" t="s">
        <v>85</v>
      </c>
      <c r="C9" s="22">
        <f>C10+C11+C12</f>
        <v>294278807.37</v>
      </c>
      <c r="D9" s="22">
        <f>D10+D11+D12</f>
        <v>317944361.59999996</v>
      </c>
      <c r="E9" s="26">
        <f>E10+E11+E12</f>
        <v>385768629.14000005</v>
      </c>
      <c r="F9" s="11">
        <f>E9-D9</f>
        <v>67824267.540000081</v>
      </c>
      <c r="G9" s="27">
        <f>E9/D9*100</f>
        <v>121.33211836142846</v>
      </c>
      <c r="H9" s="26">
        <f>H10+H11+H12</f>
        <v>428611279.28999996</v>
      </c>
      <c r="I9" s="28">
        <f>H9-E9</f>
        <v>42842650.149999917</v>
      </c>
      <c r="J9" s="12">
        <f>H9/E9*100</f>
        <v>111.10578904394318</v>
      </c>
      <c r="K9" s="26">
        <f>K10+K11+K12</f>
        <v>357080483.33999997</v>
      </c>
      <c r="L9" s="28">
        <f>K9-H9</f>
        <v>-71530795.949999988</v>
      </c>
      <c r="M9" s="12">
        <f>K9/H9*100</f>
        <v>83.311032768784884</v>
      </c>
    </row>
    <row r="10" spans="1:13" ht="30" customHeight="1" x14ac:dyDescent="0.3">
      <c r="A10" s="7" t="s">
        <v>84</v>
      </c>
      <c r="B10" s="20" t="s">
        <v>83</v>
      </c>
      <c r="C10" s="23">
        <v>273212270.98000002</v>
      </c>
      <c r="D10" s="23">
        <f>298917684.14+1083670.31+576939.52-1885966.37+2911500</f>
        <v>301603827.59999996</v>
      </c>
      <c r="E10" s="17">
        <v>371271414.30000001</v>
      </c>
      <c r="F10" s="5">
        <f>E10-D10</f>
        <v>69667586.700000048</v>
      </c>
      <c r="G10" s="29">
        <f t="shared" ref="G10:G53" si="0">E10/D10*100</f>
        <v>123.09903931073323</v>
      </c>
      <c r="H10" s="4">
        <v>413418390.13</v>
      </c>
      <c r="I10" s="30">
        <f t="shared" ref="I10:I57" si="1">H10-E10</f>
        <v>42146975.829999983</v>
      </c>
      <c r="J10" s="13">
        <f t="shared" ref="J10:J58" si="2">H10/E10*100</f>
        <v>111.3520659567784</v>
      </c>
      <c r="K10" s="4">
        <v>342312579.63999999</v>
      </c>
      <c r="L10" s="30">
        <f t="shared" ref="L10:L57" si="3">K10-H10</f>
        <v>-71105810.49000001</v>
      </c>
      <c r="M10" s="13">
        <f t="shared" ref="M10:M58" si="4">K10/H10*100</f>
        <v>82.800520686164759</v>
      </c>
    </row>
    <row r="11" spans="1:13" ht="41.4" customHeight="1" x14ac:dyDescent="0.3">
      <c r="A11" s="7" t="s">
        <v>82</v>
      </c>
      <c r="B11" s="20" t="s">
        <v>81</v>
      </c>
      <c r="C11" s="23">
        <v>9140083.0199999996</v>
      </c>
      <c r="D11" s="23">
        <f>7332547.13-2911500</f>
        <v>4421047.13</v>
      </c>
      <c r="E11" s="17">
        <v>1874570.36</v>
      </c>
      <c r="F11" s="5">
        <f t="shared" ref="F11:F57" si="5">E11-D11</f>
        <v>-2546476.7699999996</v>
      </c>
      <c r="G11" s="29">
        <f t="shared" si="0"/>
        <v>42.40104900216253</v>
      </c>
      <c r="H11" s="4">
        <v>2095984.51</v>
      </c>
      <c r="I11" s="30">
        <f t="shared" si="1"/>
        <v>221414.14999999991</v>
      </c>
      <c r="J11" s="13">
        <f t="shared" si="2"/>
        <v>111.81146116062561</v>
      </c>
      <c r="K11" s="4">
        <v>1767903.7</v>
      </c>
      <c r="L11" s="30">
        <f t="shared" si="3"/>
        <v>-328080.81000000006</v>
      </c>
      <c r="M11" s="13">
        <f t="shared" si="4"/>
        <v>84.34717392066986</v>
      </c>
    </row>
    <row r="12" spans="1:13" ht="78.599999999999994" customHeight="1" x14ac:dyDescent="0.3">
      <c r="A12" s="7" t="s">
        <v>80</v>
      </c>
      <c r="B12" s="20" t="s">
        <v>79</v>
      </c>
      <c r="C12" s="23">
        <v>11926453.369999999</v>
      </c>
      <c r="D12" s="23">
        <f>12319486.87-400000</f>
        <v>11919486.869999999</v>
      </c>
      <c r="E12" s="17">
        <v>12622644.48</v>
      </c>
      <c r="F12" s="5">
        <f t="shared" si="5"/>
        <v>703157.61000000127</v>
      </c>
      <c r="G12" s="29">
        <f t="shared" si="0"/>
        <v>105.89922718711802</v>
      </c>
      <c r="H12" s="4">
        <v>13096904.65</v>
      </c>
      <c r="I12" s="30">
        <f t="shared" si="1"/>
        <v>474260.16999999993</v>
      </c>
      <c r="J12" s="13">
        <f t="shared" si="2"/>
        <v>103.75721720398165</v>
      </c>
      <c r="K12" s="4">
        <v>13000000</v>
      </c>
      <c r="L12" s="30">
        <f t="shared" si="3"/>
        <v>-96904.650000000373</v>
      </c>
      <c r="M12" s="13">
        <f t="shared" si="4"/>
        <v>99.26009501794762</v>
      </c>
    </row>
    <row r="13" spans="1:13" ht="77.25" customHeight="1" x14ac:dyDescent="0.3">
      <c r="A13" s="9" t="s">
        <v>78</v>
      </c>
      <c r="B13" s="19" t="s">
        <v>77</v>
      </c>
      <c r="C13" s="22">
        <f>C14+C15+C16</f>
        <v>16770819.18</v>
      </c>
      <c r="D13" s="22">
        <f>D14+D15+D16</f>
        <v>17845420</v>
      </c>
      <c r="E13" s="26">
        <f>E14+E15+E16</f>
        <v>18076426</v>
      </c>
      <c r="F13" s="11">
        <f t="shared" si="5"/>
        <v>231006</v>
      </c>
      <c r="G13" s="27">
        <f t="shared" si="0"/>
        <v>101.29448340246405</v>
      </c>
      <c r="H13" s="26">
        <f>H14+H15+H16</f>
        <v>18056409</v>
      </c>
      <c r="I13" s="28">
        <f t="shared" si="1"/>
        <v>-20017</v>
      </c>
      <c r="J13" s="12">
        <f t="shared" si="2"/>
        <v>99.889264614586978</v>
      </c>
      <c r="K13" s="26">
        <f>K14+K15+K16</f>
        <v>17867909</v>
      </c>
      <c r="L13" s="28">
        <f t="shared" si="3"/>
        <v>-188500</v>
      </c>
      <c r="M13" s="12">
        <f t="shared" si="4"/>
        <v>98.956049345138339</v>
      </c>
    </row>
    <row r="14" spans="1:13" ht="69.75" customHeight="1" x14ac:dyDescent="0.3">
      <c r="A14" s="7" t="s">
        <v>76</v>
      </c>
      <c r="B14" s="20" t="s">
        <v>75</v>
      </c>
      <c r="C14" s="23">
        <v>11317700.26</v>
      </c>
      <c r="D14" s="23">
        <f>12300400-360200+9800</f>
        <v>11950000</v>
      </c>
      <c r="E14" s="4">
        <v>12272500</v>
      </c>
      <c r="F14" s="5">
        <f t="shared" si="5"/>
        <v>322500</v>
      </c>
      <c r="G14" s="29">
        <f t="shared" si="0"/>
        <v>102.69874476987448</v>
      </c>
      <c r="H14" s="4">
        <v>12272500</v>
      </c>
      <c r="I14" s="30">
        <f t="shared" si="1"/>
        <v>0</v>
      </c>
      <c r="J14" s="13">
        <f t="shared" si="2"/>
        <v>100</v>
      </c>
      <c r="K14" s="4">
        <v>12272500</v>
      </c>
      <c r="L14" s="30">
        <f t="shared" si="3"/>
        <v>0</v>
      </c>
      <c r="M14" s="13">
        <f t="shared" si="4"/>
        <v>100</v>
      </c>
    </row>
    <row r="15" spans="1:13" ht="72" customHeight="1" x14ac:dyDescent="0.3">
      <c r="A15" s="7" t="s">
        <v>74</v>
      </c>
      <c r="B15" s="20" t="s">
        <v>73</v>
      </c>
      <c r="C15" s="23">
        <v>4478424.92</v>
      </c>
      <c r="D15" s="23">
        <v>5770420</v>
      </c>
      <c r="E15" s="4">
        <v>5553926</v>
      </c>
      <c r="F15" s="5">
        <f t="shared" si="5"/>
        <v>-216494</v>
      </c>
      <c r="G15" s="29">
        <f t="shared" si="0"/>
        <v>96.248210702167256</v>
      </c>
      <c r="H15" s="4">
        <v>5783909</v>
      </c>
      <c r="I15" s="30">
        <f t="shared" si="1"/>
        <v>229983</v>
      </c>
      <c r="J15" s="13">
        <f t="shared" si="2"/>
        <v>104.14090861131386</v>
      </c>
      <c r="K15" s="4">
        <v>5595409</v>
      </c>
      <c r="L15" s="30">
        <f t="shared" si="3"/>
        <v>-188500</v>
      </c>
      <c r="M15" s="13">
        <f t="shared" si="4"/>
        <v>96.740958407194853</v>
      </c>
    </row>
    <row r="16" spans="1:13" ht="53.25" customHeight="1" x14ac:dyDescent="0.3">
      <c r="A16" s="6" t="s">
        <v>95</v>
      </c>
      <c r="B16" s="20" t="s">
        <v>92</v>
      </c>
      <c r="C16" s="23">
        <v>974694</v>
      </c>
      <c r="D16" s="23">
        <v>125000</v>
      </c>
      <c r="E16" s="4">
        <v>250000</v>
      </c>
      <c r="F16" s="5">
        <f>E16-D16</f>
        <v>125000</v>
      </c>
      <c r="G16" s="29">
        <v>0</v>
      </c>
      <c r="H16" s="4"/>
      <c r="I16" s="30">
        <f>H16-E16</f>
        <v>-250000</v>
      </c>
      <c r="J16" s="13">
        <v>0</v>
      </c>
      <c r="K16" s="4">
        <v>0</v>
      </c>
      <c r="L16" s="30">
        <f>K16-H16</f>
        <v>0</v>
      </c>
      <c r="M16" s="13">
        <v>0</v>
      </c>
    </row>
    <row r="17" spans="1:13" ht="55.5" customHeight="1" x14ac:dyDescent="0.3">
      <c r="A17" s="9" t="s">
        <v>72</v>
      </c>
      <c r="B17" s="19" t="s">
        <v>71</v>
      </c>
      <c r="C17" s="22">
        <f>C18</f>
        <v>42825840.909999996</v>
      </c>
      <c r="D17" s="22">
        <f>D18</f>
        <v>23228754</v>
      </c>
      <c r="E17" s="26">
        <f>E18</f>
        <v>0</v>
      </c>
      <c r="F17" s="11">
        <f t="shared" si="5"/>
        <v>-23228754</v>
      </c>
      <c r="G17" s="27">
        <f t="shared" si="0"/>
        <v>0</v>
      </c>
      <c r="H17" s="26">
        <f>H18</f>
        <v>0</v>
      </c>
      <c r="I17" s="28">
        <f t="shared" si="1"/>
        <v>0</v>
      </c>
      <c r="J17" s="12">
        <v>0</v>
      </c>
      <c r="K17" s="26">
        <f>K18</f>
        <v>0</v>
      </c>
      <c r="L17" s="28">
        <f t="shared" si="3"/>
        <v>0</v>
      </c>
      <c r="M17" s="12">
        <v>0</v>
      </c>
    </row>
    <row r="18" spans="1:13" ht="51" customHeight="1" x14ac:dyDescent="0.3">
      <c r="A18" s="7" t="s">
        <v>70</v>
      </c>
      <c r="B18" s="20" t="s">
        <v>69</v>
      </c>
      <c r="C18" s="23">
        <v>42825840.909999996</v>
      </c>
      <c r="D18" s="23">
        <v>23228754</v>
      </c>
      <c r="E18" s="4">
        <v>0</v>
      </c>
      <c r="F18" s="5">
        <f t="shared" si="5"/>
        <v>-23228754</v>
      </c>
      <c r="G18" s="29">
        <f>E18/D18*100</f>
        <v>0</v>
      </c>
      <c r="H18" s="4">
        <v>0</v>
      </c>
      <c r="I18" s="30">
        <f t="shared" si="1"/>
        <v>0</v>
      </c>
      <c r="J18" s="13">
        <v>0</v>
      </c>
      <c r="K18" s="4">
        <v>0</v>
      </c>
      <c r="L18" s="30">
        <f t="shared" si="3"/>
        <v>0</v>
      </c>
      <c r="M18" s="13">
        <v>0</v>
      </c>
    </row>
    <row r="19" spans="1:13" ht="54" customHeight="1" x14ac:dyDescent="0.3">
      <c r="A19" s="9" t="s">
        <v>68</v>
      </c>
      <c r="B19" s="19" t="s">
        <v>67</v>
      </c>
      <c r="C19" s="22">
        <f>C20</f>
        <v>30996966.5</v>
      </c>
      <c r="D19" s="22">
        <f>D20</f>
        <v>28812305.16</v>
      </c>
      <c r="E19" s="26">
        <f>E20</f>
        <v>32983720.059999999</v>
      </c>
      <c r="F19" s="11">
        <f t="shared" si="5"/>
        <v>4171414.8999999985</v>
      </c>
      <c r="G19" s="27">
        <f t="shared" si="0"/>
        <v>114.47789365285203</v>
      </c>
      <c r="H19" s="26">
        <f>H20</f>
        <v>30721570.100000001</v>
      </c>
      <c r="I19" s="28">
        <f t="shared" si="1"/>
        <v>-2262149.9599999972</v>
      </c>
      <c r="J19" s="12">
        <f t="shared" si="2"/>
        <v>93.141616664569767</v>
      </c>
      <c r="K19" s="26">
        <f>K20</f>
        <v>30721570.100000001</v>
      </c>
      <c r="L19" s="28">
        <f t="shared" si="3"/>
        <v>0</v>
      </c>
      <c r="M19" s="12">
        <f t="shared" si="4"/>
        <v>100</v>
      </c>
    </row>
    <row r="20" spans="1:13" ht="49.95" customHeight="1" x14ac:dyDescent="0.3">
      <c r="A20" s="7" t="s">
        <v>66</v>
      </c>
      <c r="B20" s="20" t="s">
        <v>65</v>
      </c>
      <c r="C20" s="23">
        <v>30996966.5</v>
      </c>
      <c r="D20" s="23">
        <f>25891184.46+2921120.7</f>
        <v>28812305.16</v>
      </c>
      <c r="E20" s="4">
        <v>32983720.059999999</v>
      </c>
      <c r="F20" s="5">
        <f t="shared" si="5"/>
        <v>4171414.8999999985</v>
      </c>
      <c r="G20" s="29">
        <f t="shared" si="0"/>
        <v>114.47789365285203</v>
      </c>
      <c r="H20" s="4">
        <v>30721570.100000001</v>
      </c>
      <c r="I20" s="30">
        <f t="shared" si="1"/>
        <v>-2262149.9599999972</v>
      </c>
      <c r="J20" s="13">
        <f t="shared" si="2"/>
        <v>93.141616664569767</v>
      </c>
      <c r="K20" s="4">
        <v>30721570.100000001</v>
      </c>
      <c r="L20" s="30">
        <f t="shared" si="3"/>
        <v>0</v>
      </c>
      <c r="M20" s="13">
        <f t="shared" si="4"/>
        <v>100</v>
      </c>
    </row>
    <row r="21" spans="1:13" ht="78" customHeight="1" x14ac:dyDescent="0.3">
      <c r="A21" s="9" t="s">
        <v>64</v>
      </c>
      <c r="B21" s="19" t="s">
        <v>63</v>
      </c>
      <c r="C21" s="22">
        <f>C22</f>
        <v>29928193.370000001</v>
      </c>
      <c r="D21" s="22">
        <f>D22</f>
        <v>34786207.850000001</v>
      </c>
      <c r="E21" s="26">
        <f>E22</f>
        <v>35196297.170000002</v>
      </c>
      <c r="F21" s="11">
        <f t="shared" si="5"/>
        <v>410089.3200000003</v>
      </c>
      <c r="G21" s="27">
        <f t="shared" si="0"/>
        <v>101.1788848090839</v>
      </c>
      <c r="H21" s="26">
        <f>H22</f>
        <v>36432841.460000001</v>
      </c>
      <c r="I21" s="28">
        <f t="shared" si="1"/>
        <v>1236544.2899999991</v>
      </c>
      <c r="J21" s="12">
        <f t="shared" si="2"/>
        <v>103.51327949081525</v>
      </c>
      <c r="K21" s="26">
        <f>K22</f>
        <v>32136841.460000001</v>
      </c>
      <c r="L21" s="28">
        <f t="shared" si="3"/>
        <v>-4296000</v>
      </c>
      <c r="M21" s="12">
        <f t="shared" si="4"/>
        <v>88.208440989384201</v>
      </c>
    </row>
    <row r="22" spans="1:13" ht="48" customHeight="1" x14ac:dyDescent="0.3">
      <c r="A22" s="7" t="s">
        <v>62</v>
      </c>
      <c r="B22" s="20" t="s">
        <v>61</v>
      </c>
      <c r="C22" s="23">
        <v>29928193.370000001</v>
      </c>
      <c r="D22" s="23">
        <f>34739339.5+46868.35</f>
        <v>34786207.850000001</v>
      </c>
      <c r="E22" s="4">
        <v>35196297.170000002</v>
      </c>
      <c r="F22" s="5">
        <f t="shared" si="5"/>
        <v>410089.3200000003</v>
      </c>
      <c r="G22" s="29">
        <f t="shared" si="0"/>
        <v>101.1788848090839</v>
      </c>
      <c r="H22" s="4">
        <v>36432841.460000001</v>
      </c>
      <c r="I22" s="30">
        <f t="shared" si="1"/>
        <v>1236544.2899999991</v>
      </c>
      <c r="J22" s="13">
        <f t="shared" si="2"/>
        <v>103.51327949081525</v>
      </c>
      <c r="K22" s="4">
        <v>32136841.460000001</v>
      </c>
      <c r="L22" s="30">
        <f t="shared" si="3"/>
        <v>-4296000</v>
      </c>
      <c r="M22" s="13">
        <f t="shared" si="4"/>
        <v>88.208440989384201</v>
      </c>
    </row>
    <row r="23" spans="1:13" ht="74.400000000000006" customHeight="1" x14ac:dyDescent="0.3">
      <c r="A23" s="9" t="s">
        <v>60</v>
      </c>
      <c r="B23" s="19" t="s">
        <v>59</v>
      </c>
      <c r="C23" s="22">
        <f>C24+C25+C26+C27</f>
        <v>123432006.78999999</v>
      </c>
      <c r="D23" s="22">
        <f>D24+D25+D26+D27</f>
        <v>225334186.20999998</v>
      </c>
      <c r="E23" s="26">
        <f>E24+E25+E26+E27</f>
        <v>101540641.11</v>
      </c>
      <c r="F23" s="11">
        <f t="shared" si="5"/>
        <v>-123793545.09999998</v>
      </c>
      <c r="G23" s="27">
        <f t="shared" si="0"/>
        <v>45.062244135192735</v>
      </c>
      <c r="H23" s="26">
        <f>H24+H25+H26+H27</f>
        <v>86494181.329999998</v>
      </c>
      <c r="I23" s="28">
        <f t="shared" si="1"/>
        <v>-15046459.780000001</v>
      </c>
      <c r="J23" s="12">
        <f t="shared" si="2"/>
        <v>85.181834962318163</v>
      </c>
      <c r="K23" s="26">
        <f>K24+K25+K26+K27</f>
        <v>96445856.75</v>
      </c>
      <c r="L23" s="28">
        <f t="shared" si="3"/>
        <v>9951675.4200000018</v>
      </c>
      <c r="M23" s="12">
        <f t="shared" si="4"/>
        <v>111.50560103231859</v>
      </c>
    </row>
    <row r="24" spans="1:13" ht="59.25" customHeight="1" x14ac:dyDescent="0.3">
      <c r="A24" s="7" t="s">
        <v>58</v>
      </c>
      <c r="B24" s="20" t="s">
        <v>57</v>
      </c>
      <c r="C24" s="23">
        <v>23285034.530000001</v>
      </c>
      <c r="D24" s="23">
        <v>3633890.1</v>
      </c>
      <c r="E24" s="4">
        <v>1190680</v>
      </c>
      <c r="F24" s="5">
        <f t="shared" si="5"/>
        <v>-2443210.1</v>
      </c>
      <c r="G24" s="29">
        <f t="shared" si="0"/>
        <v>32.765988162382783</v>
      </c>
      <c r="H24" s="4">
        <v>1238000</v>
      </c>
      <c r="I24" s="30">
        <f t="shared" si="1"/>
        <v>47320</v>
      </c>
      <c r="J24" s="13">
        <f t="shared" si="2"/>
        <v>103.97419961702556</v>
      </c>
      <c r="K24" s="4">
        <v>1238310</v>
      </c>
      <c r="L24" s="30">
        <f t="shared" si="3"/>
        <v>310</v>
      </c>
      <c r="M24" s="13">
        <f t="shared" si="4"/>
        <v>100.02504038772213</v>
      </c>
    </row>
    <row r="25" spans="1:13" ht="57.6" customHeight="1" x14ac:dyDescent="0.3">
      <c r="A25" s="7" t="s">
        <v>56</v>
      </c>
      <c r="B25" s="20" t="s">
        <v>55</v>
      </c>
      <c r="C25" s="23">
        <v>19512452.41</v>
      </c>
      <c r="D25" s="23">
        <v>13428061.99</v>
      </c>
      <c r="E25" s="4">
        <v>17141062.559999999</v>
      </c>
      <c r="F25" s="5">
        <f t="shared" si="5"/>
        <v>3713000.5699999984</v>
      </c>
      <c r="G25" s="29">
        <f t="shared" si="0"/>
        <v>127.65105324033435</v>
      </c>
      <c r="H25" s="4">
        <v>8525849.0700000003</v>
      </c>
      <c r="I25" s="30">
        <f t="shared" si="1"/>
        <v>-8615213.4899999984</v>
      </c>
      <c r="J25" s="13">
        <f t="shared" si="2"/>
        <v>49.739326486653937</v>
      </c>
      <c r="K25" s="4">
        <v>15790952</v>
      </c>
      <c r="L25" s="30">
        <f t="shared" si="3"/>
        <v>7265102.9299999997</v>
      </c>
      <c r="M25" s="13">
        <f t="shared" si="4"/>
        <v>185.21266175780426</v>
      </c>
    </row>
    <row r="26" spans="1:13" ht="67.5" customHeight="1" x14ac:dyDescent="0.3">
      <c r="A26" s="7" t="s">
        <v>54</v>
      </c>
      <c r="B26" s="20" t="s">
        <v>53</v>
      </c>
      <c r="C26" s="23">
        <v>28722822.870000001</v>
      </c>
      <c r="D26" s="23">
        <f>65860779.4+94357072.2-1000000-28500638</f>
        <v>130717213.59999999</v>
      </c>
      <c r="E26" s="4">
        <v>21029847.629999999</v>
      </c>
      <c r="F26" s="5">
        <f t="shared" si="5"/>
        <v>-109687365.97</v>
      </c>
      <c r="G26" s="29">
        <f t="shared" si="0"/>
        <v>16.08804766474918</v>
      </c>
      <c r="H26" s="4">
        <v>17029847.629999999</v>
      </c>
      <c r="I26" s="30">
        <f t="shared" si="1"/>
        <v>-4000000</v>
      </c>
      <c r="J26" s="13">
        <f t="shared" si="2"/>
        <v>80.979415208440102</v>
      </c>
      <c r="K26" s="4">
        <v>21029847.629999999</v>
      </c>
      <c r="L26" s="30">
        <f t="shared" si="3"/>
        <v>4000000</v>
      </c>
      <c r="M26" s="13">
        <f t="shared" si="4"/>
        <v>123.48817257151232</v>
      </c>
    </row>
    <row r="27" spans="1:13" ht="76.95" customHeight="1" x14ac:dyDescent="0.3">
      <c r="A27" s="7" t="s">
        <v>52</v>
      </c>
      <c r="B27" s="20" t="s">
        <v>51</v>
      </c>
      <c r="C27" s="23">
        <v>51911696.979999997</v>
      </c>
      <c r="D27" s="23">
        <f>66974114.27+2923537.42+7657368.83</f>
        <v>77555020.519999996</v>
      </c>
      <c r="E27" s="53">
        <f>64179050.92-2000000</f>
        <v>62179050.920000002</v>
      </c>
      <c r="F27" s="54">
        <f t="shared" si="5"/>
        <v>-15375969.599999994</v>
      </c>
      <c r="G27" s="55">
        <f t="shared" si="0"/>
        <v>80.174114458476836</v>
      </c>
      <c r="H27" s="53">
        <v>59700484.630000003</v>
      </c>
      <c r="I27" s="30">
        <f t="shared" si="1"/>
        <v>-2478566.2899999991</v>
      </c>
      <c r="J27" s="13">
        <f t="shared" si="2"/>
        <v>96.013824184629414</v>
      </c>
      <c r="K27" s="53">
        <f>71386747.12-13000000</f>
        <v>58386747.120000005</v>
      </c>
      <c r="L27" s="30">
        <f t="shared" si="3"/>
        <v>-1313737.5099999979</v>
      </c>
      <c r="M27" s="13">
        <f t="shared" si="4"/>
        <v>97.799452520122699</v>
      </c>
    </row>
    <row r="28" spans="1:13" ht="94.5" customHeight="1" x14ac:dyDescent="0.3">
      <c r="A28" s="9" t="s">
        <v>50</v>
      </c>
      <c r="B28" s="19" t="s">
        <v>49</v>
      </c>
      <c r="C28" s="22">
        <f>C29+C30+C31</f>
        <v>21729243.329999998</v>
      </c>
      <c r="D28" s="22">
        <f>D29+D30+D31</f>
        <v>34541580.990000002</v>
      </c>
      <c r="E28" s="26">
        <f>E29+E30+E31</f>
        <v>23797442.699999999</v>
      </c>
      <c r="F28" s="11">
        <f t="shared" si="5"/>
        <v>-10744138.290000003</v>
      </c>
      <c r="G28" s="27">
        <f t="shared" si="0"/>
        <v>68.895059281998428</v>
      </c>
      <c r="H28" s="26">
        <f>H29+H30+H31</f>
        <v>23129850.309999999</v>
      </c>
      <c r="I28" s="28">
        <f t="shared" si="1"/>
        <v>-667592.3900000006</v>
      </c>
      <c r="J28" s="12">
        <f t="shared" si="2"/>
        <v>97.194688528444274</v>
      </c>
      <c r="K28" s="26">
        <f>K29+K30+K31</f>
        <v>23129850.309999999</v>
      </c>
      <c r="L28" s="28">
        <f t="shared" si="3"/>
        <v>0</v>
      </c>
      <c r="M28" s="12">
        <f t="shared" si="4"/>
        <v>100</v>
      </c>
    </row>
    <row r="29" spans="1:13" ht="81" customHeight="1" x14ac:dyDescent="0.3">
      <c r="A29" s="7" t="s">
        <v>48</v>
      </c>
      <c r="B29" s="20" t="s">
        <v>47</v>
      </c>
      <c r="C29" s="23">
        <v>21485243.329999998</v>
      </c>
      <c r="D29" s="23">
        <f>21196708.12-379546.73+23570201.46-10346181.86+360200-9800</f>
        <v>34391580.990000002</v>
      </c>
      <c r="E29" s="4">
        <f>21547442.7+2000000</f>
        <v>23547442.699999999</v>
      </c>
      <c r="F29" s="5">
        <f t="shared" si="5"/>
        <v>-10844138.290000003</v>
      </c>
      <c r="G29" s="29">
        <f t="shared" si="0"/>
        <v>68.468625233736304</v>
      </c>
      <c r="H29" s="4">
        <v>22879850.309999999</v>
      </c>
      <c r="I29" s="30">
        <f t="shared" si="1"/>
        <v>-667592.3900000006</v>
      </c>
      <c r="J29" s="13">
        <f t="shared" si="2"/>
        <v>97.164904917679223</v>
      </c>
      <c r="K29" s="4">
        <v>22879850.309999999</v>
      </c>
      <c r="L29" s="30">
        <f t="shared" si="3"/>
        <v>0</v>
      </c>
      <c r="M29" s="13">
        <f t="shared" si="4"/>
        <v>100</v>
      </c>
    </row>
    <row r="30" spans="1:13" ht="41.4" customHeight="1" x14ac:dyDescent="0.3">
      <c r="A30" s="7" t="s">
        <v>46</v>
      </c>
      <c r="B30" s="20" t="s">
        <v>45</v>
      </c>
      <c r="C30" s="23">
        <v>1000</v>
      </c>
      <c r="D30" s="23">
        <v>1000</v>
      </c>
      <c r="E30" s="4">
        <v>1000</v>
      </c>
      <c r="F30" s="5">
        <f t="shared" si="5"/>
        <v>0</v>
      </c>
      <c r="G30" s="29">
        <f t="shared" si="0"/>
        <v>100</v>
      </c>
      <c r="H30" s="4">
        <v>1000</v>
      </c>
      <c r="I30" s="30">
        <f t="shared" si="1"/>
        <v>0</v>
      </c>
      <c r="J30" s="13">
        <v>0</v>
      </c>
      <c r="K30" s="4">
        <v>1000</v>
      </c>
      <c r="L30" s="30">
        <f t="shared" si="3"/>
        <v>0</v>
      </c>
      <c r="M30" s="13">
        <v>0</v>
      </c>
    </row>
    <row r="31" spans="1:13" ht="63" customHeight="1" x14ac:dyDescent="0.3">
      <c r="A31" s="7" t="s">
        <v>44</v>
      </c>
      <c r="B31" s="20" t="s">
        <v>43</v>
      </c>
      <c r="C31" s="23">
        <v>243000</v>
      </c>
      <c r="D31" s="23">
        <f>249000-100000</f>
        <v>149000</v>
      </c>
      <c r="E31" s="4">
        <v>249000</v>
      </c>
      <c r="F31" s="5">
        <f t="shared" si="5"/>
        <v>100000</v>
      </c>
      <c r="G31" s="29">
        <f t="shared" si="0"/>
        <v>167.11409395973155</v>
      </c>
      <c r="H31" s="4">
        <v>249000</v>
      </c>
      <c r="I31" s="30">
        <f t="shared" si="1"/>
        <v>0</v>
      </c>
      <c r="J31" s="13">
        <f t="shared" si="2"/>
        <v>100</v>
      </c>
      <c r="K31" s="4">
        <v>249000</v>
      </c>
      <c r="L31" s="30">
        <f t="shared" si="3"/>
        <v>0</v>
      </c>
      <c r="M31" s="13">
        <f t="shared" si="4"/>
        <v>100</v>
      </c>
    </row>
    <row r="32" spans="1:13" ht="59.25" customHeight="1" x14ac:dyDescent="0.3">
      <c r="A32" s="9" t="s">
        <v>42</v>
      </c>
      <c r="B32" s="19" t="s">
        <v>41</v>
      </c>
      <c r="C32" s="22">
        <f>C33</f>
        <v>0</v>
      </c>
      <c r="D32" s="22">
        <f>D33</f>
        <v>3125908</v>
      </c>
      <c r="E32" s="26">
        <f>E33</f>
        <v>264014.74</v>
      </c>
      <c r="F32" s="11">
        <f t="shared" si="5"/>
        <v>-2861893.26</v>
      </c>
      <c r="G32" s="27">
        <f t="shared" si="0"/>
        <v>8.4460176051246538</v>
      </c>
      <c r="H32" s="26">
        <f>H33</f>
        <v>279615.33</v>
      </c>
      <c r="I32" s="28">
        <f t="shared" si="1"/>
        <v>15600.590000000026</v>
      </c>
      <c r="J32" s="12">
        <f t="shared" si="2"/>
        <v>105.90898447563953</v>
      </c>
      <c r="K32" s="26">
        <f>K33</f>
        <v>289599.95</v>
      </c>
      <c r="L32" s="28">
        <f t="shared" si="3"/>
        <v>9984.6199999999953</v>
      </c>
      <c r="M32" s="12">
        <f t="shared" si="4"/>
        <v>103.57084141273656</v>
      </c>
    </row>
    <row r="33" spans="1:13" ht="39" customHeight="1" x14ac:dyDescent="0.3">
      <c r="A33" s="7" t="s">
        <v>40</v>
      </c>
      <c r="B33" s="20" t="s">
        <v>39</v>
      </c>
      <c r="C33" s="23">
        <v>0</v>
      </c>
      <c r="D33" s="23">
        <v>3125908</v>
      </c>
      <c r="E33" s="4">
        <v>264014.74</v>
      </c>
      <c r="F33" s="5">
        <f t="shared" si="5"/>
        <v>-2861893.26</v>
      </c>
      <c r="G33" s="29">
        <f t="shared" si="0"/>
        <v>8.4460176051246538</v>
      </c>
      <c r="H33" s="4">
        <v>279615.33</v>
      </c>
      <c r="I33" s="30">
        <f t="shared" si="1"/>
        <v>15600.590000000026</v>
      </c>
      <c r="J33" s="13">
        <f t="shared" si="2"/>
        <v>105.90898447563953</v>
      </c>
      <c r="K33" s="4">
        <v>289599.95</v>
      </c>
      <c r="L33" s="30">
        <f t="shared" si="3"/>
        <v>9984.6199999999953</v>
      </c>
      <c r="M33" s="13">
        <f t="shared" si="4"/>
        <v>103.57084141273656</v>
      </c>
    </row>
    <row r="34" spans="1:13" ht="67.5" customHeight="1" x14ac:dyDescent="0.3">
      <c r="A34" s="9" t="s">
        <v>38</v>
      </c>
      <c r="B34" s="19" t="s">
        <v>37</v>
      </c>
      <c r="C34" s="22">
        <f>C35+C36</f>
        <v>22516404.789999999</v>
      </c>
      <c r="D34" s="22">
        <f>D35+D36</f>
        <v>16078647.67</v>
      </c>
      <c r="E34" s="26">
        <f>E35+E36</f>
        <v>7233291.8099999996</v>
      </c>
      <c r="F34" s="11">
        <f t="shared" si="5"/>
        <v>-8845355.8599999994</v>
      </c>
      <c r="G34" s="27">
        <f t="shared" si="0"/>
        <v>44.986941429757692</v>
      </c>
      <c r="H34" s="26">
        <f>H35+H36</f>
        <v>5612540.4500000002</v>
      </c>
      <c r="I34" s="28">
        <f t="shared" si="1"/>
        <v>-1620751.3599999994</v>
      </c>
      <c r="J34" s="12">
        <f t="shared" si="2"/>
        <v>77.593170542914962</v>
      </c>
      <c r="K34" s="26">
        <f>K35+K36</f>
        <v>5612540.4500000002</v>
      </c>
      <c r="L34" s="28">
        <f t="shared" si="3"/>
        <v>0</v>
      </c>
      <c r="M34" s="12">
        <f t="shared" si="4"/>
        <v>100</v>
      </c>
    </row>
    <row r="35" spans="1:13" ht="57.75" customHeight="1" x14ac:dyDescent="0.3">
      <c r="A35" s="7" t="s">
        <v>36</v>
      </c>
      <c r="B35" s="20" t="s">
        <v>35</v>
      </c>
      <c r="C35" s="23">
        <v>22316404.789999999</v>
      </c>
      <c r="D35" s="23">
        <v>16078647.67</v>
      </c>
      <c r="E35" s="53">
        <v>7233291.8099999996</v>
      </c>
      <c r="F35" s="54">
        <f t="shared" si="5"/>
        <v>-8845355.8599999994</v>
      </c>
      <c r="G35" s="55">
        <f t="shared" si="0"/>
        <v>44.986941429757692</v>
      </c>
      <c r="H35" s="53">
        <v>5612540.4500000002</v>
      </c>
      <c r="I35" s="30">
        <f t="shared" si="1"/>
        <v>-1620751.3599999994</v>
      </c>
      <c r="J35" s="13">
        <f t="shared" si="2"/>
        <v>77.593170542914962</v>
      </c>
      <c r="K35" s="53">
        <v>5612540.4500000002</v>
      </c>
      <c r="L35" s="30">
        <f t="shared" si="3"/>
        <v>0</v>
      </c>
      <c r="M35" s="13">
        <f t="shared" si="4"/>
        <v>100</v>
      </c>
    </row>
    <row r="36" spans="1:13" ht="75.75" customHeight="1" x14ac:dyDescent="0.3">
      <c r="A36" s="7" t="s">
        <v>34</v>
      </c>
      <c r="B36" s="20" t="s">
        <v>33</v>
      </c>
      <c r="C36" s="23">
        <v>200000</v>
      </c>
      <c r="D36" s="23">
        <v>0</v>
      </c>
      <c r="E36" s="4">
        <v>0</v>
      </c>
      <c r="F36" s="5">
        <f t="shared" si="5"/>
        <v>0</v>
      </c>
      <c r="G36" s="29" t="e">
        <f t="shared" si="0"/>
        <v>#DIV/0!</v>
      </c>
      <c r="H36" s="4">
        <v>0</v>
      </c>
      <c r="I36" s="30">
        <f t="shared" si="1"/>
        <v>0</v>
      </c>
      <c r="J36" s="13">
        <v>0</v>
      </c>
      <c r="K36" s="4">
        <v>0</v>
      </c>
      <c r="L36" s="30">
        <f t="shared" si="3"/>
        <v>0</v>
      </c>
      <c r="M36" s="13">
        <v>0</v>
      </c>
    </row>
    <row r="37" spans="1:13" ht="71.400000000000006" customHeight="1" x14ac:dyDescent="0.3">
      <c r="A37" s="9" t="s">
        <v>32</v>
      </c>
      <c r="B37" s="19" t="s">
        <v>31</v>
      </c>
      <c r="C37" s="22">
        <f>C38+C39</f>
        <v>7433768.1500000004</v>
      </c>
      <c r="D37" s="22">
        <f>D38+D39</f>
        <v>3807710.84</v>
      </c>
      <c r="E37" s="26">
        <f>E38+E39</f>
        <v>5994656.5599999996</v>
      </c>
      <c r="F37" s="11">
        <f t="shared" si="5"/>
        <v>2186945.7199999997</v>
      </c>
      <c r="G37" s="27">
        <f t="shared" si="0"/>
        <v>157.43465856246584</v>
      </c>
      <c r="H37" s="26">
        <f>H38+H39</f>
        <v>1994656.56</v>
      </c>
      <c r="I37" s="28">
        <f t="shared" si="1"/>
        <v>-3999999.9999999995</v>
      </c>
      <c r="J37" s="12">
        <f t="shared" si="2"/>
        <v>33.273908855922855</v>
      </c>
      <c r="K37" s="26">
        <f>K38+K39</f>
        <v>5994656.5599999996</v>
      </c>
      <c r="L37" s="28">
        <f t="shared" si="3"/>
        <v>3999999.9999999995</v>
      </c>
      <c r="M37" s="12">
        <f t="shared" si="4"/>
        <v>300.53577544196378</v>
      </c>
    </row>
    <row r="38" spans="1:13" ht="58.95" customHeight="1" x14ac:dyDescent="0.3">
      <c r="A38" s="7" t="s">
        <v>30</v>
      </c>
      <c r="B38" s="20" t="s">
        <v>29</v>
      </c>
      <c r="C38" s="23">
        <v>7433768.1500000004</v>
      </c>
      <c r="D38" s="23">
        <v>3807710.84</v>
      </c>
      <c r="E38" s="4">
        <v>5994656.5599999996</v>
      </c>
      <c r="F38" s="5">
        <f t="shared" si="5"/>
        <v>2186945.7199999997</v>
      </c>
      <c r="G38" s="29">
        <f t="shared" si="0"/>
        <v>157.43465856246584</v>
      </c>
      <c r="H38" s="4">
        <v>1994656.56</v>
      </c>
      <c r="I38" s="30">
        <f t="shared" si="1"/>
        <v>-3999999.9999999995</v>
      </c>
      <c r="J38" s="13">
        <f t="shared" si="2"/>
        <v>33.273908855922855</v>
      </c>
      <c r="K38" s="4">
        <v>5994656.5599999996</v>
      </c>
      <c r="L38" s="30">
        <f t="shared" si="3"/>
        <v>3999999.9999999995</v>
      </c>
      <c r="M38" s="13">
        <f t="shared" si="4"/>
        <v>300.53577544196378</v>
      </c>
    </row>
    <row r="39" spans="1:13" ht="57.6" customHeight="1" x14ac:dyDescent="0.3">
      <c r="A39" s="7" t="s">
        <v>104</v>
      </c>
      <c r="B39" s="20" t="s">
        <v>105</v>
      </c>
      <c r="C39" s="23">
        <f>11871322.27-11871322.27</f>
        <v>0</v>
      </c>
      <c r="D39" s="23">
        <f>11871322.27-11871322.27</f>
        <v>0</v>
      </c>
      <c r="E39" s="4">
        <v>0</v>
      </c>
      <c r="F39" s="5">
        <f t="shared" si="5"/>
        <v>0</v>
      </c>
      <c r="G39" s="29">
        <v>0</v>
      </c>
      <c r="H39" s="4">
        <v>0</v>
      </c>
      <c r="I39" s="30">
        <f t="shared" si="1"/>
        <v>0</v>
      </c>
      <c r="J39" s="13">
        <v>0</v>
      </c>
      <c r="K39" s="4">
        <v>0</v>
      </c>
      <c r="L39" s="30">
        <f t="shared" si="3"/>
        <v>0</v>
      </c>
      <c r="M39" s="13">
        <v>0</v>
      </c>
    </row>
    <row r="40" spans="1:13" ht="57.6" customHeight="1" x14ac:dyDescent="0.3">
      <c r="A40" s="9" t="s">
        <v>28</v>
      </c>
      <c r="B40" s="19" t="s">
        <v>27</v>
      </c>
      <c r="C40" s="22">
        <f>C41+C42</f>
        <v>17100</v>
      </c>
      <c r="D40" s="22">
        <f>D41+D42</f>
        <v>51371</v>
      </c>
      <c r="E40" s="26">
        <f>E41+E42</f>
        <v>52275</v>
      </c>
      <c r="F40" s="26">
        <f>F41+F42</f>
        <v>904</v>
      </c>
      <c r="G40" s="27">
        <f t="shared" si="0"/>
        <v>101.75974771758385</v>
      </c>
      <c r="H40" s="26">
        <f>H41+H42</f>
        <v>52277</v>
      </c>
      <c r="I40" s="28">
        <f t="shared" si="1"/>
        <v>2</v>
      </c>
      <c r="J40" s="12">
        <f t="shared" si="2"/>
        <v>100.00382592061214</v>
      </c>
      <c r="K40" s="26">
        <f>K41+K42</f>
        <v>52266</v>
      </c>
      <c r="L40" s="28">
        <f t="shared" si="3"/>
        <v>-11</v>
      </c>
      <c r="M40" s="12">
        <f t="shared" si="4"/>
        <v>99.97895824167415</v>
      </c>
    </row>
    <row r="41" spans="1:13" ht="58.5" customHeight="1" x14ac:dyDescent="0.3">
      <c r="A41" s="7" t="s">
        <v>26</v>
      </c>
      <c r="B41" s="20" t="s">
        <v>25</v>
      </c>
      <c r="C41" s="23">
        <v>17100</v>
      </c>
      <c r="D41" s="23">
        <v>46371</v>
      </c>
      <c r="E41" s="4">
        <v>47275</v>
      </c>
      <c r="F41" s="5">
        <f t="shared" si="5"/>
        <v>904</v>
      </c>
      <c r="G41" s="29">
        <f t="shared" si="0"/>
        <v>101.94949429600398</v>
      </c>
      <c r="H41" s="4">
        <v>47277</v>
      </c>
      <c r="I41" s="30">
        <f t="shared" si="1"/>
        <v>2</v>
      </c>
      <c r="J41" s="13">
        <f t="shared" si="2"/>
        <v>100.00423056583818</v>
      </c>
      <c r="K41" s="4">
        <v>47266</v>
      </c>
      <c r="L41" s="30">
        <f t="shared" si="3"/>
        <v>-11</v>
      </c>
      <c r="M41" s="13">
        <f t="shared" si="4"/>
        <v>99.976732872221163</v>
      </c>
    </row>
    <row r="42" spans="1:13" ht="51.75" customHeight="1" x14ac:dyDescent="0.3">
      <c r="A42" s="14" t="s">
        <v>96</v>
      </c>
      <c r="B42" s="20" t="s">
        <v>97</v>
      </c>
      <c r="C42" s="23">
        <v>0</v>
      </c>
      <c r="D42" s="23">
        <v>5000</v>
      </c>
      <c r="E42" s="4">
        <v>5000</v>
      </c>
      <c r="F42" s="5">
        <f>E42-D42</f>
        <v>0</v>
      </c>
      <c r="G42" s="29">
        <f>E42/D42*100</f>
        <v>100</v>
      </c>
      <c r="H42" s="4">
        <v>5000</v>
      </c>
      <c r="I42" s="30">
        <f>H42-E42</f>
        <v>0</v>
      </c>
      <c r="J42" s="13">
        <f>H42/E42*100</f>
        <v>100</v>
      </c>
      <c r="K42" s="4">
        <v>5000</v>
      </c>
      <c r="L42" s="30">
        <f>K42-H42</f>
        <v>0</v>
      </c>
      <c r="M42" s="13">
        <f>K42/H42*100</f>
        <v>100</v>
      </c>
    </row>
    <row r="43" spans="1:13" ht="67.2" customHeight="1" x14ac:dyDescent="0.3">
      <c r="A43" s="9" t="s">
        <v>24</v>
      </c>
      <c r="B43" s="19" t="s">
        <v>23</v>
      </c>
      <c r="C43" s="22">
        <f>C44+C45</f>
        <v>12283422.120000001</v>
      </c>
      <c r="D43" s="22">
        <f>D44+D45</f>
        <v>8547115.1500000004</v>
      </c>
      <c r="E43" s="26">
        <f>E44+E45</f>
        <v>8395984.9800000004</v>
      </c>
      <c r="F43" s="11">
        <f t="shared" si="5"/>
        <v>-151130.16999999993</v>
      </c>
      <c r="G43" s="27">
        <f t="shared" si="0"/>
        <v>98.231799064974567</v>
      </c>
      <c r="H43" s="26">
        <f>H44+H45</f>
        <v>7503192.9800000004</v>
      </c>
      <c r="I43" s="28">
        <f t="shared" si="1"/>
        <v>-892792</v>
      </c>
      <c r="J43" s="12">
        <f t="shared" si="2"/>
        <v>89.366441196277606</v>
      </c>
      <c r="K43" s="26">
        <f>K44+K45</f>
        <v>7303192.9800000004</v>
      </c>
      <c r="L43" s="28">
        <f t="shared" si="3"/>
        <v>-200000</v>
      </c>
      <c r="M43" s="12">
        <f t="shared" si="4"/>
        <v>97.334468131992523</v>
      </c>
    </row>
    <row r="44" spans="1:13" ht="42" customHeight="1" x14ac:dyDescent="0.3">
      <c r="A44" s="7" t="s">
        <v>22</v>
      </c>
      <c r="B44" s="20" t="s">
        <v>21</v>
      </c>
      <c r="C44" s="23">
        <v>6645002.04</v>
      </c>
      <c r="D44" s="23">
        <f>5710696.16+943813.2</f>
        <v>6654509.3600000003</v>
      </c>
      <c r="E44" s="4">
        <v>6792736.9800000004</v>
      </c>
      <c r="F44" s="5">
        <f t="shared" si="5"/>
        <v>138227.62000000011</v>
      </c>
      <c r="G44" s="29">
        <f t="shared" si="0"/>
        <v>102.07720227776494</v>
      </c>
      <c r="H44" s="4">
        <v>5899944.9800000004</v>
      </c>
      <c r="I44" s="30">
        <f t="shared" si="1"/>
        <v>-892792</v>
      </c>
      <c r="J44" s="13">
        <f t="shared" si="2"/>
        <v>86.85666760499241</v>
      </c>
      <c r="K44" s="4">
        <v>5899944.9800000004</v>
      </c>
      <c r="L44" s="30">
        <f t="shared" si="3"/>
        <v>0</v>
      </c>
      <c r="M44" s="13">
        <f t="shared" si="4"/>
        <v>100</v>
      </c>
    </row>
    <row r="45" spans="1:13" ht="94.2" customHeight="1" x14ac:dyDescent="0.3">
      <c r="A45" s="7" t="s">
        <v>20</v>
      </c>
      <c r="B45" s="20" t="s">
        <v>19</v>
      </c>
      <c r="C45" s="23">
        <v>5638420.0800000001</v>
      </c>
      <c r="D45" s="23">
        <v>1892605.79</v>
      </c>
      <c r="E45" s="4">
        <v>1603248</v>
      </c>
      <c r="F45" s="5">
        <f t="shared" si="5"/>
        <v>-289357.79000000004</v>
      </c>
      <c r="G45" s="29">
        <f t="shared" si="0"/>
        <v>84.711143148304529</v>
      </c>
      <c r="H45" s="4">
        <v>1603248</v>
      </c>
      <c r="I45" s="30">
        <f t="shared" si="1"/>
        <v>0</v>
      </c>
      <c r="J45" s="13">
        <f t="shared" si="2"/>
        <v>100</v>
      </c>
      <c r="K45" s="4">
        <v>1403248</v>
      </c>
      <c r="L45" s="30">
        <f t="shared" si="3"/>
        <v>-200000</v>
      </c>
      <c r="M45" s="13">
        <f t="shared" si="4"/>
        <v>87.525323593105995</v>
      </c>
    </row>
    <row r="46" spans="1:13" ht="57" customHeight="1" x14ac:dyDescent="0.3">
      <c r="A46" s="9" t="s">
        <v>18</v>
      </c>
      <c r="B46" s="19" t="s">
        <v>17</v>
      </c>
      <c r="C46" s="22">
        <f>C47+C48</f>
        <v>9401718.3499999996</v>
      </c>
      <c r="D46" s="22">
        <f>D47+D48</f>
        <v>11685183.18</v>
      </c>
      <c r="E46" s="26">
        <f>E47+E48</f>
        <v>12176758.65</v>
      </c>
      <c r="F46" s="11">
        <f t="shared" si="5"/>
        <v>491575.47000000067</v>
      </c>
      <c r="G46" s="27">
        <f t="shared" si="0"/>
        <v>104.2068272480432</v>
      </c>
      <c r="H46" s="26">
        <f>H47+H48</f>
        <v>11773270.77</v>
      </c>
      <c r="I46" s="28">
        <f t="shared" si="1"/>
        <v>-403487.88000000082</v>
      </c>
      <c r="J46" s="12">
        <f t="shared" si="2"/>
        <v>96.68640981070935</v>
      </c>
      <c r="K46" s="26">
        <f>K47+K48</f>
        <v>12334533.48</v>
      </c>
      <c r="L46" s="28">
        <f t="shared" si="3"/>
        <v>561262.71000000089</v>
      </c>
      <c r="M46" s="12">
        <f t="shared" si="4"/>
        <v>104.76726239432274</v>
      </c>
    </row>
    <row r="47" spans="1:13" ht="50.25" customHeight="1" x14ac:dyDescent="0.3">
      <c r="A47" s="7" t="s">
        <v>16</v>
      </c>
      <c r="B47" s="20" t="s">
        <v>15</v>
      </c>
      <c r="C47" s="23">
        <v>0</v>
      </c>
      <c r="D47" s="23">
        <v>0</v>
      </c>
      <c r="E47" s="4">
        <f>867600-867600</f>
        <v>0</v>
      </c>
      <c r="F47" s="5">
        <f t="shared" si="5"/>
        <v>0</v>
      </c>
      <c r="G47" s="29" t="e">
        <f t="shared" si="0"/>
        <v>#DIV/0!</v>
      </c>
      <c r="H47" s="4">
        <v>289521.11</v>
      </c>
      <c r="I47" s="30">
        <f t="shared" si="1"/>
        <v>289521.11</v>
      </c>
      <c r="J47" s="13">
        <v>0</v>
      </c>
      <c r="K47" s="4">
        <v>850783.82</v>
      </c>
      <c r="L47" s="30">
        <f t="shared" si="3"/>
        <v>561262.71</v>
      </c>
      <c r="M47" s="13">
        <f t="shared" si="4"/>
        <v>293.85899356354361</v>
      </c>
    </row>
    <row r="48" spans="1:13" ht="48" customHeight="1" x14ac:dyDescent="0.3">
      <c r="A48" s="7" t="s">
        <v>14</v>
      </c>
      <c r="B48" s="20" t="s">
        <v>13</v>
      </c>
      <c r="C48" s="23">
        <v>9401718.3499999996</v>
      </c>
      <c r="D48" s="23">
        <v>11685183.18</v>
      </c>
      <c r="E48" s="4">
        <f>11607439.66+569318.99</f>
        <v>12176758.65</v>
      </c>
      <c r="F48" s="5">
        <f t="shared" si="5"/>
        <v>491575.47000000067</v>
      </c>
      <c r="G48" s="29">
        <f t="shared" si="0"/>
        <v>104.2068272480432</v>
      </c>
      <c r="H48" s="4">
        <v>11483749.66</v>
      </c>
      <c r="I48" s="30">
        <f t="shared" si="1"/>
        <v>-693008.99000000022</v>
      </c>
      <c r="J48" s="13">
        <f t="shared" si="2"/>
        <v>94.308756460406642</v>
      </c>
      <c r="K48" s="4">
        <v>11483749.66</v>
      </c>
      <c r="L48" s="30">
        <f t="shared" si="3"/>
        <v>0</v>
      </c>
      <c r="M48" s="13">
        <f t="shared" si="4"/>
        <v>100</v>
      </c>
    </row>
    <row r="49" spans="1:13" ht="43.5" customHeight="1" x14ac:dyDescent="0.3">
      <c r="A49" s="9" t="s">
        <v>12</v>
      </c>
      <c r="B49" s="19" t="s">
        <v>11</v>
      </c>
      <c r="C49" s="22">
        <f>C50+C51+C52+C53</f>
        <v>68019386.780000001</v>
      </c>
      <c r="D49" s="22">
        <f>D50+D51+D52+D53</f>
        <v>63122728.090000004</v>
      </c>
      <c r="E49" s="26">
        <f>E50+E51+E52+E53</f>
        <v>64027573.189999998</v>
      </c>
      <c r="F49" s="11">
        <f t="shared" si="5"/>
        <v>904845.09999999404</v>
      </c>
      <c r="G49" s="27">
        <f t="shared" si="0"/>
        <v>101.43346957170462</v>
      </c>
      <c r="H49" s="26">
        <f>H50+H51+H52+H53</f>
        <v>64657503.619999997</v>
      </c>
      <c r="I49" s="28">
        <f t="shared" si="1"/>
        <v>629930.4299999997</v>
      </c>
      <c r="J49" s="12">
        <f t="shared" si="2"/>
        <v>100.98384242696612</v>
      </c>
      <c r="K49" s="26">
        <f>K50+K51+K52+K53</f>
        <v>66713793.950000003</v>
      </c>
      <c r="L49" s="28">
        <f t="shared" si="3"/>
        <v>2056290.3300000057</v>
      </c>
      <c r="M49" s="12">
        <f t="shared" si="4"/>
        <v>103.18028104222068</v>
      </c>
    </row>
    <row r="50" spans="1:13" ht="56.4" customHeight="1" x14ac:dyDescent="0.3">
      <c r="A50" s="7" t="s">
        <v>10</v>
      </c>
      <c r="B50" s="20" t="s">
        <v>9</v>
      </c>
      <c r="C50" s="23">
        <v>10071.870000000001</v>
      </c>
      <c r="D50" s="23">
        <v>350000</v>
      </c>
      <c r="E50" s="4">
        <v>350000</v>
      </c>
      <c r="F50" s="5">
        <f t="shared" si="5"/>
        <v>0</v>
      </c>
      <c r="G50" s="29">
        <f t="shared" si="0"/>
        <v>100</v>
      </c>
      <c r="H50" s="4">
        <v>350000</v>
      </c>
      <c r="I50" s="30">
        <f t="shared" si="1"/>
        <v>0</v>
      </c>
      <c r="J50" s="13">
        <f t="shared" si="2"/>
        <v>100</v>
      </c>
      <c r="K50" s="4">
        <v>350000</v>
      </c>
      <c r="L50" s="30">
        <f t="shared" si="3"/>
        <v>0</v>
      </c>
      <c r="M50" s="13">
        <f t="shared" si="4"/>
        <v>100</v>
      </c>
    </row>
    <row r="51" spans="1:13" ht="55.95" customHeight="1" x14ac:dyDescent="0.3">
      <c r="A51" s="7" t="s">
        <v>8</v>
      </c>
      <c r="B51" s="20" t="s">
        <v>7</v>
      </c>
      <c r="C51" s="23">
        <v>433421</v>
      </c>
      <c r="D51" s="23">
        <v>849186</v>
      </c>
      <c r="E51" s="4">
        <v>909786</v>
      </c>
      <c r="F51" s="5">
        <f t="shared" si="5"/>
        <v>60600</v>
      </c>
      <c r="G51" s="29">
        <f t="shared" si="0"/>
        <v>107.13624576947807</v>
      </c>
      <c r="H51" s="4">
        <v>909786</v>
      </c>
      <c r="I51" s="30">
        <f t="shared" si="1"/>
        <v>0</v>
      </c>
      <c r="J51" s="13">
        <f t="shared" si="2"/>
        <v>100</v>
      </c>
      <c r="K51" s="4">
        <v>909786</v>
      </c>
      <c r="L51" s="30">
        <f t="shared" si="3"/>
        <v>0</v>
      </c>
      <c r="M51" s="13">
        <f t="shared" si="4"/>
        <v>100</v>
      </c>
    </row>
    <row r="52" spans="1:13" ht="85.2" customHeight="1" x14ac:dyDescent="0.3">
      <c r="A52" s="7" t="s">
        <v>6</v>
      </c>
      <c r="B52" s="20" t="s">
        <v>5</v>
      </c>
      <c r="C52" s="23">
        <v>51020772.780000001</v>
      </c>
      <c r="D52" s="23">
        <v>44993901.240000002</v>
      </c>
      <c r="E52" s="4">
        <v>46598439.18</v>
      </c>
      <c r="F52" s="5">
        <f t="shared" si="5"/>
        <v>1604537.9399999976</v>
      </c>
      <c r="G52" s="29">
        <f t="shared" si="0"/>
        <v>103.56612317620848</v>
      </c>
      <c r="H52" s="4">
        <v>46639497.619999997</v>
      </c>
      <c r="I52" s="30">
        <f t="shared" si="1"/>
        <v>41058.439999997616</v>
      </c>
      <c r="J52" s="13">
        <f t="shared" si="2"/>
        <v>100.08811119153884</v>
      </c>
      <c r="K52" s="4">
        <v>48675457.950000003</v>
      </c>
      <c r="L52" s="30">
        <f t="shared" si="3"/>
        <v>2035960.3300000057</v>
      </c>
      <c r="M52" s="13">
        <f t="shared" si="4"/>
        <v>104.36531359447349</v>
      </c>
    </row>
    <row r="53" spans="1:13" s="2" customFormat="1" ht="42" customHeight="1" x14ac:dyDescent="0.25">
      <c r="A53" s="7" t="s">
        <v>4</v>
      </c>
      <c r="B53" s="20" t="s">
        <v>3</v>
      </c>
      <c r="C53" s="23">
        <v>16555121.130000001</v>
      </c>
      <c r="D53" s="23">
        <f>16729640.85-600000+800000</f>
        <v>16929640.850000001</v>
      </c>
      <c r="E53" s="4">
        <f>16738667-569318.99</f>
        <v>16169348.01</v>
      </c>
      <c r="F53" s="5">
        <f t="shared" si="5"/>
        <v>-760292.84000000171</v>
      </c>
      <c r="G53" s="29">
        <f t="shared" si="0"/>
        <v>95.509102368228909</v>
      </c>
      <c r="H53" s="4">
        <v>16758220</v>
      </c>
      <c r="I53" s="30">
        <f t="shared" si="1"/>
        <v>588871.99000000022</v>
      </c>
      <c r="J53" s="13">
        <f t="shared" si="2"/>
        <v>103.64190312210368</v>
      </c>
      <c r="K53" s="4">
        <v>16778550</v>
      </c>
      <c r="L53" s="30">
        <f t="shared" si="3"/>
        <v>20330</v>
      </c>
      <c r="M53" s="13">
        <f t="shared" si="4"/>
        <v>100.12131360013177</v>
      </c>
    </row>
    <row r="54" spans="1:13" ht="30" customHeight="1" x14ac:dyDescent="0.3">
      <c r="A54" s="9" t="s">
        <v>100</v>
      </c>
      <c r="B54" s="19" t="s">
        <v>98</v>
      </c>
      <c r="C54" s="22">
        <f>C55+C57+C56</f>
        <v>9260992.0299999993</v>
      </c>
      <c r="D54" s="22">
        <f>D55+D57+D56</f>
        <v>8321538.6600000001</v>
      </c>
      <c r="E54" s="10">
        <f>E55+E57+E56</f>
        <v>6490239.9900000002</v>
      </c>
      <c r="F54" s="11">
        <f t="shared" si="5"/>
        <v>-1831298.67</v>
      </c>
      <c r="G54" s="27">
        <f>E54/D54*100</f>
        <v>77.993268494891538</v>
      </c>
      <c r="H54" s="10">
        <f>H55+H57+H56</f>
        <v>6507739.9900000002</v>
      </c>
      <c r="I54" s="28">
        <f t="shared" si="1"/>
        <v>17500</v>
      </c>
      <c r="J54" s="12">
        <f t="shared" si="2"/>
        <v>100.26963563792654</v>
      </c>
      <c r="K54" s="10">
        <f>K55+K57+K56</f>
        <v>6490239.9900000002</v>
      </c>
      <c r="L54" s="28">
        <f t="shared" si="3"/>
        <v>-17500</v>
      </c>
      <c r="M54" s="12">
        <f t="shared" si="4"/>
        <v>99.731089440775278</v>
      </c>
    </row>
    <row r="55" spans="1:13" ht="30" customHeight="1" x14ac:dyDescent="0.3">
      <c r="A55" s="7" t="s">
        <v>2</v>
      </c>
      <c r="B55" s="20" t="s">
        <v>1</v>
      </c>
      <c r="C55" s="23">
        <v>5372718.3399999999</v>
      </c>
      <c r="D55" s="23">
        <v>4202449.68</v>
      </c>
      <c r="E55" s="4">
        <v>4068596</v>
      </c>
      <c r="F55" s="5">
        <f t="shared" si="5"/>
        <v>-133853.6799999997</v>
      </c>
      <c r="G55" s="29">
        <f>E55/D55*100</f>
        <v>96.814865371570619</v>
      </c>
      <c r="H55" s="4">
        <v>4168596</v>
      </c>
      <c r="I55" s="31">
        <f t="shared" si="1"/>
        <v>100000</v>
      </c>
      <c r="J55" s="18">
        <f t="shared" si="2"/>
        <v>102.45785032478034</v>
      </c>
      <c r="K55" s="4">
        <v>4068596</v>
      </c>
      <c r="L55" s="31">
        <f t="shared" si="3"/>
        <v>-100000</v>
      </c>
      <c r="M55" s="18">
        <f t="shared" si="4"/>
        <v>97.601110781663664</v>
      </c>
    </row>
    <row r="56" spans="1:13" ht="30" customHeight="1" x14ac:dyDescent="0.3">
      <c r="A56" s="7" t="s">
        <v>101</v>
      </c>
      <c r="B56" s="20" t="s">
        <v>102</v>
      </c>
      <c r="C56" s="23">
        <v>3888273.69</v>
      </c>
      <c r="D56" s="23">
        <v>4119088.98</v>
      </c>
      <c r="E56" s="4">
        <v>2421643.9900000002</v>
      </c>
      <c r="F56" s="5">
        <f t="shared" si="5"/>
        <v>-1697444.9899999998</v>
      </c>
      <c r="G56" s="29">
        <v>0</v>
      </c>
      <c r="H56" s="4">
        <v>2339143.9900000002</v>
      </c>
      <c r="I56" s="31">
        <f t="shared" si="1"/>
        <v>-82500</v>
      </c>
      <c r="J56" s="18">
        <f t="shared" si="2"/>
        <v>96.593223432483157</v>
      </c>
      <c r="K56" s="4">
        <v>2421643.9900000002</v>
      </c>
      <c r="L56" s="31">
        <f t="shared" si="3"/>
        <v>82500</v>
      </c>
      <c r="M56" s="18">
        <f t="shared" si="4"/>
        <v>103.5269312343615</v>
      </c>
    </row>
    <row r="57" spans="1:13" ht="30" customHeight="1" x14ac:dyDescent="0.3">
      <c r="A57" s="7" t="s">
        <v>103</v>
      </c>
      <c r="B57" s="20" t="s">
        <v>99</v>
      </c>
      <c r="C57" s="23">
        <v>0</v>
      </c>
      <c r="D57" s="23">
        <v>0</v>
      </c>
      <c r="E57" s="4">
        <v>0</v>
      </c>
      <c r="F57" s="5">
        <f t="shared" si="5"/>
        <v>0</v>
      </c>
      <c r="G57" s="29">
        <v>0</v>
      </c>
      <c r="H57" s="4">
        <v>0</v>
      </c>
      <c r="I57" s="31">
        <f t="shared" si="1"/>
        <v>0</v>
      </c>
      <c r="J57" s="18">
        <v>0</v>
      </c>
      <c r="K57" s="4">
        <v>0</v>
      </c>
      <c r="L57" s="31">
        <f t="shared" si="3"/>
        <v>0</v>
      </c>
      <c r="M57" s="18">
        <v>0</v>
      </c>
    </row>
    <row r="58" spans="1:13" ht="30" customHeight="1" thickBot="1" x14ac:dyDescent="0.35">
      <c r="A58" s="15" t="s">
        <v>0</v>
      </c>
      <c r="B58" s="21"/>
      <c r="C58" s="24">
        <f>C54+C49+C46+C43+C40+C37+C34+C32+C28+C23+C21+C19+C17+C13+C9</f>
        <v>688894669.67000008</v>
      </c>
      <c r="D58" s="25">
        <f>D54+D49+D46+D43+D40+D37+D34+D32+D28+D23+D21+D19+D17+D13+D9</f>
        <v>797233018.39999998</v>
      </c>
      <c r="E58" s="32">
        <f>E54+E49+E46+E43+E40+E37+E34+E32+E28+E23+E21+E19+E17+E13+E9</f>
        <v>701997951.10000014</v>
      </c>
      <c r="F58" s="32">
        <f>F54+F49+F46+F43+F40+F37+F34+F32+F28+F23+F21+F19+F17+F13+F9</f>
        <v>-95235067.299999923</v>
      </c>
      <c r="G58" s="33">
        <f>E58/D58*100</f>
        <v>88.054299671239022</v>
      </c>
      <c r="H58" s="32">
        <f>H54+H49+H46+H43+H40+H37+H34+H32+H28+H23+H21+H19+H17+H13+H9</f>
        <v>721826928.19000006</v>
      </c>
      <c r="I58" s="32">
        <f>I54+I49+I46+I43+I40+I37+I34+I32+I28+I23+I21+I19+I17+I13+I9</f>
        <v>19828977.089999918</v>
      </c>
      <c r="J58" s="16">
        <f t="shared" si="2"/>
        <v>102.82464885530347</v>
      </c>
      <c r="K58" s="32">
        <f>K54+K49+K46+K43+K40+K37+K34+K32+K28+K23+K21+K19+K17+K13+K9</f>
        <v>662173334.31999993</v>
      </c>
      <c r="L58" s="32">
        <f>L54+L49+L46+L43+L40+L37+L34+L32+L28+L23+L21+L19+L17+L13+L9</f>
        <v>-59653593.869999975</v>
      </c>
      <c r="M58" s="16">
        <f t="shared" si="4"/>
        <v>91.735748343500703</v>
      </c>
    </row>
    <row r="59" spans="1:13" ht="30" customHeight="1" x14ac:dyDescent="0.3">
      <c r="I59" s="1"/>
      <c r="L59" s="1"/>
    </row>
    <row r="60" spans="1:13" ht="30" customHeight="1" x14ac:dyDescent="0.3">
      <c r="I60" s="1"/>
      <c r="L60" s="1"/>
    </row>
    <row r="61" spans="1:13" ht="30" customHeight="1" x14ac:dyDescent="0.3">
      <c r="I61" s="1"/>
      <c r="L61" s="1"/>
    </row>
    <row r="62" spans="1:13" ht="30" customHeight="1" x14ac:dyDescent="0.3">
      <c r="I62" s="1"/>
      <c r="L62" s="1"/>
    </row>
    <row r="63" spans="1:13" ht="30" customHeight="1" x14ac:dyDescent="0.3">
      <c r="I63" s="1"/>
      <c r="L63" s="1"/>
    </row>
    <row r="64" spans="1:13" ht="30" customHeight="1" x14ac:dyDescent="0.3">
      <c r="I64" s="1"/>
      <c r="L64" s="1"/>
    </row>
    <row r="65" spans="9:12" ht="30" customHeight="1" x14ac:dyDescent="0.3">
      <c r="I65" s="1"/>
      <c r="L65" s="1"/>
    </row>
    <row r="66" spans="9:12" ht="30" customHeight="1" x14ac:dyDescent="0.3">
      <c r="I66" s="1"/>
      <c r="L66" s="1"/>
    </row>
    <row r="67" spans="9:12" ht="30" customHeight="1" x14ac:dyDescent="0.3">
      <c r="I67" s="1"/>
      <c r="L67" s="1"/>
    </row>
    <row r="68" spans="9:12" ht="30" customHeight="1" x14ac:dyDescent="0.3">
      <c r="I68" s="1"/>
      <c r="L68" s="1"/>
    </row>
  </sheetData>
  <mergeCells count="19">
    <mergeCell ref="M7:M8"/>
    <mergeCell ref="H5:J6"/>
    <mergeCell ref="J1:M1"/>
    <mergeCell ref="J2:M2"/>
    <mergeCell ref="A3:M3"/>
    <mergeCell ref="A5:A8"/>
    <mergeCell ref="B5:B8"/>
    <mergeCell ref="C5:C8"/>
    <mergeCell ref="D5:D8"/>
    <mergeCell ref="E5:G6"/>
    <mergeCell ref="K5:M6"/>
    <mergeCell ref="E7:E8"/>
    <mergeCell ref="F7:F8"/>
    <mergeCell ref="G7:G8"/>
    <mergeCell ref="H7:H8"/>
    <mergeCell ref="I7:I8"/>
    <mergeCell ref="J7:J8"/>
    <mergeCell ref="K7:K8"/>
    <mergeCell ref="L7:L8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мун.прогр.2022-2026 Прил.2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2019-11-18T09:10:27Z</cp:lastPrinted>
  <dcterms:created xsi:type="dcterms:W3CDTF">2018-11-24T22:31:30Z</dcterms:created>
  <dcterms:modified xsi:type="dcterms:W3CDTF">2023-10-29T18:51:15Z</dcterms:modified>
</cp:coreProperties>
</file>