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" sheetId="1" r:id="rId1"/>
  </sheets>
  <definedNames>
    <definedName name="_xlnm.Print_Titles" localSheetId="0">'приложение'!$A:$A,'приложение'!$4:$7</definedName>
    <definedName name="_xlnm.Print_Area" localSheetId="0">'приложение'!$A$1:$O$164</definedName>
  </definedNames>
  <calcPr fullCalcOnLoad="1"/>
</workbook>
</file>

<file path=xl/sharedStrings.xml><?xml version="1.0" encoding="utf-8"?>
<sst xmlns="http://schemas.openxmlformats.org/spreadsheetml/2006/main" count="259" uniqueCount="169">
  <si>
    <t>ПОКАЗАТЕЛИ</t>
  </si>
  <si>
    <t>ДОХОДЫ БЮДЖЕТА</t>
  </si>
  <si>
    <t>Налог на доходы физических лиц</t>
  </si>
  <si>
    <t>Налог на имущество физических лиц</t>
  </si>
  <si>
    <t>Земельный налог</t>
  </si>
  <si>
    <t>Неналоговые доходы</t>
  </si>
  <si>
    <t>на выравнивание бюджетной обеспеченности</t>
  </si>
  <si>
    <t>Субвенции</t>
  </si>
  <si>
    <t>Иные межбюджетные трансферты</t>
  </si>
  <si>
    <t>Профицит (+)/дефицит (-)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</si>
  <si>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</si>
  <si>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</si>
  <si>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</si>
  <si>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</si>
  <si>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</si>
  <si>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</si>
  <si>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Изменение остатков средств бюджетов</t>
  </si>
  <si>
    <t>Субсидии, в т.ч.</t>
  </si>
  <si>
    <t>Уплата налогов, сборов и иных платежей</t>
  </si>
  <si>
    <t>Прочие источники финансирования дефицита бюджета</t>
  </si>
  <si>
    <t>Х</t>
  </si>
  <si>
    <t xml:space="preserve">Руководитель финансового органа </t>
  </si>
  <si>
    <t>Приложение к письму Министерства финансов Мурманской области</t>
  </si>
  <si>
    <t>Налоговые и неналоговые доходы</t>
  </si>
  <si>
    <t>Налоговые доходы</t>
  </si>
  <si>
    <t>из них:</t>
  </si>
  <si>
    <t>Акцизы по подакцизным товарам (продукции)</t>
  </si>
  <si>
    <t>Налоги на совокупный доход</t>
  </si>
  <si>
    <t>Государственная пошлина</t>
  </si>
  <si>
    <t>Прочие налоги</t>
  </si>
  <si>
    <t>Доходы в виде прибыли, приходящейся на доли в уставных капиталах, или дивидендов по акциям</t>
  </si>
  <si>
    <t>Проценты, полученные от предоставления бюджетных кредитов</t>
  </si>
  <si>
    <t>Доходы, полученные в виде арендной платы за земельные участки</t>
  </si>
  <si>
    <t>Доходы от сдачи имущества в аренду</t>
  </si>
  <si>
    <t>Доходы от сдачи в аренду имущества, составляющего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</si>
  <si>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</t>
  </si>
  <si>
    <t>Платежи от муниципальных унитарных предприятий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</si>
  <si>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</si>
  <si>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</si>
  <si>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</si>
  <si>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</si>
  <si>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 том числе:</t>
  </si>
  <si>
    <t>Прочие неналоговые доходы</t>
  </si>
  <si>
    <t>Безвозмездные поступления всего</t>
  </si>
  <si>
    <t>Безвозмездные поступления от бюджетов других уровней</t>
  </si>
  <si>
    <t xml:space="preserve">Дотации, в т.ч. </t>
  </si>
  <si>
    <t>на сбалансированность бюджета</t>
  </si>
  <si>
    <t>прочие дотации</t>
  </si>
  <si>
    <t>-капитального характера</t>
  </si>
  <si>
    <t>Прочие безвозмездные перечисления</t>
  </si>
  <si>
    <t xml:space="preserve">Доходы бюджетов от возврата бюджетами и организациями остатков субсидий, субвенций и иных межбюджетных трансфертов, имеющих целевое назначение, прошлых лет </t>
  </si>
  <si>
    <t>Возврат остатков субвенций, субсидий и иных межбюджетных трансфертов, имеющих целевое назначение, прошлых лет</t>
  </si>
  <si>
    <t>Источники финансирования дефицита бюджета</t>
  </si>
  <si>
    <t>Исполнение  муниципальных гарантий</t>
  </si>
  <si>
    <t>в тыс.рублей</t>
  </si>
  <si>
    <t>Исполнитель, телефон</t>
  </si>
  <si>
    <t>Органы местного самоуправления</t>
  </si>
  <si>
    <t>Расходы на выплаты персоналу в целях обеспечения выполнения функций муниципальными органами (КВР 100)-всего</t>
  </si>
  <si>
    <t>Фонд оплаты труда муниципальных органов (КВР 121)</t>
  </si>
  <si>
    <t xml:space="preserve">Взносы по обязательному социальному страхованию (КВР 129)      </t>
  </si>
  <si>
    <t xml:space="preserve">Закупка товаров, работ и услуг для обеспечения муниципальных нужд   (КВР 200) </t>
  </si>
  <si>
    <t>коммунальные услуги (подстатья КОСГУ 223)</t>
  </si>
  <si>
    <t xml:space="preserve">Расходы на социальное обеспечение и иные выплаты населению (КВР 300) </t>
  </si>
  <si>
    <t>Межбюджетные трансферты (КВР 500)</t>
  </si>
  <si>
    <t xml:space="preserve">Предоставление субсидий бюджетным, автономным учреждениям и иным некоммерческим организациям (КВР 600) </t>
  </si>
  <si>
    <t xml:space="preserve">Расходы на содержание учреждений, осуществляемые за счет предоставленных субсидий бюджетным и автономным учреждениям                                                 </t>
  </si>
  <si>
    <t xml:space="preserve">Выплаты персоналу, всего:       </t>
  </si>
  <si>
    <t>-оплата труда и начисления на выплаты по оплате труда</t>
  </si>
  <si>
    <t>Социальные и иные выплаты населению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</si>
  <si>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</si>
  <si>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</si>
  <si>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</t>
  </si>
  <si>
    <t>-коммунальные услуги (подстатья КОСГУ 223)</t>
  </si>
  <si>
    <t xml:space="preserve">Расходы на обслуживание муниципального долга (КВР 730) </t>
  </si>
  <si>
    <t>Расходы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(КВР 810)</t>
  </si>
  <si>
    <t xml:space="preserve">Расходы на исполнение судебных актов (КВР 830) </t>
  </si>
  <si>
    <t xml:space="preserve">Расходы на уплату налогов, сборов и иных платежей (КВР 850) </t>
  </si>
  <si>
    <t xml:space="preserve">Резервные средства (КВР 870)   </t>
  </si>
  <si>
    <t>Казенные учреждения</t>
  </si>
  <si>
    <t>Расходы на выплаты персоналу в целях обеспечения выполнения функций казенными учреждениями (КВР 100) - всего</t>
  </si>
  <si>
    <t xml:space="preserve">Фонд оплаты труда казенных учреждений (КВР 111)
</t>
  </si>
  <si>
    <t xml:space="preserve">Взносы по обязательному социальному страхованию (КВР 119)      </t>
  </si>
  <si>
    <t>Закупка товаров, работ и услуг для обеспечения муниципальных нужд (КВР 200)</t>
  </si>
  <si>
    <t xml:space="preserve">Социальное обеспечение и иные выплаты населению (КВР 300) </t>
  </si>
  <si>
    <t xml:space="preserve">Иные бюджетные ассигнования (КВР 800) </t>
  </si>
  <si>
    <t xml:space="preserve">Расходы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(КВР 810) </t>
  </si>
  <si>
    <t>Расходы на исполнение судебных актов (КВР 830)</t>
  </si>
  <si>
    <t>Расходы на уплату налогов, сборов и иных платежей (КВР 850)</t>
  </si>
  <si>
    <t>- увеличение стоимости основных средств (КОСГУ 310)*</t>
  </si>
  <si>
    <t xml:space="preserve"> - работы, услуги по содержанию имущества (подстатья КОСГУ 225)*
</t>
  </si>
  <si>
    <t>Муниципальный  долг муниципального образования</t>
  </si>
  <si>
    <t>Объем муниципального долга от объёма доходов без учёта безвозмездных поступлений, %</t>
  </si>
  <si>
    <t>пояснения причин уменьшения, увеличения</t>
  </si>
  <si>
    <t>Функциональная структура расходов</t>
  </si>
  <si>
    <t>Общегосударственные вопросы</t>
  </si>
  <si>
    <t>Национальная оборона</t>
  </si>
  <si>
    <t>Нац. безоп.и правоохр. деят-ть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</si>
  <si>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</si>
  <si>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</si>
  <si>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</si>
  <si>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</si>
  <si>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</si>
  <si>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</si>
  <si>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</si>
  <si>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</si>
  <si>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</si>
  <si>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гос. и муниц.долга</t>
  </si>
  <si>
    <t>Межбюджетные трансферты</t>
  </si>
  <si>
    <t xml:space="preserve"> - Средний медицинский персонал</t>
  </si>
  <si>
    <t xml:space="preserve"> - Работники учреждений культуры</t>
  </si>
  <si>
    <t xml:space="preserve"> - Пед.работники учреждений дополнительного образования </t>
  </si>
  <si>
    <t>Капитальные вложения в объекты муниципальной собственности                              (КВР 400) *</t>
  </si>
  <si>
    <t xml:space="preserve">Расходы на капитальные вложения в объекты муниципальной собственности (КВР 400)* </t>
  </si>
  <si>
    <t>Местный бюджет (всего)</t>
  </si>
  <si>
    <t>в том числе</t>
  </si>
  <si>
    <t>за счет целевых средств из бюджетов других уровней</t>
  </si>
  <si>
    <t>без целевых средств</t>
  </si>
  <si>
    <t xml:space="preserve">ИТОГО РАСХОДОВ </t>
  </si>
  <si>
    <t>численность педагогов дополнительного образования, человек</t>
  </si>
  <si>
    <t>численность среднего медицинского персонала, человек</t>
  </si>
  <si>
    <t>численность работников учреждений культуры, человек</t>
  </si>
  <si>
    <t>Реализация указов Президента РФ, в части повышения оплаты труда отдельным категориям работников  (с начслениями; за счет всех источников)</t>
  </si>
  <si>
    <t>среднесписочная численность получателей доплат, человек</t>
  </si>
  <si>
    <t>Итого оплата труда и начисления на выплаты по оплате труда</t>
  </si>
  <si>
    <t>Итого коммунальные услуги</t>
  </si>
  <si>
    <t>средняя заработная плата, рублей</t>
  </si>
  <si>
    <t xml:space="preserve"> Расходы на оплату труда и начисления ( без учета субвенций из областного бюджета)</t>
  </si>
  <si>
    <t>х</t>
  </si>
  <si>
    <t>Отклонения от ожидаемой оценки исполнения</t>
  </si>
  <si>
    <t>Муниципальный дорожный фонд:</t>
  </si>
  <si>
    <t>- доходы</t>
  </si>
  <si>
    <t>- расходы</t>
  </si>
  <si>
    <t>СПРАВОЧНО:</t>
  </si>
  <si>
    <t>Размер дефицита бюджета к доходам без учета безвозмездных поступлений, %</t>
  </si>
  <si>
    <t>Предусмотрено на доплаты до  МРОТ (с начислениями)</t>
  </si>
  <si>
    <t>С.Г. Павлова</t>
  </si>
  <si>
    <t>Главный специалист-экономист Матвеева Ирина Александровна (доходная часть)</t>
  </si>
  <si>
    <t>8 909 560-63-45</t>
  </si>
  <si>
    <t>8 909 560-63-47</t>
  </si>
  <si>
    <t>В связи с увеличением плановых показателей средней заработной платы отдельным категориям работников</t>
  </si>
  <si>
    <t>Расчет объема поступлений произведен на основании прогнозных данных главных администраторов доходов</t>
  </si>
  <si>
    <r>
      <t>Расходы на иные бюджетные ассигнования (КВР 800)</t>
    </r>
    <r>
      <rPr>
        <b/>
        <sz val="12"/>
        <rFont val="Times New Roman"/>
        <family val="1"/>
      </rPr>
      <t xml:space="preserve"> </t>
    </r>
  </si>
  <si>
    <t>*) в случае увеличения расходов местного бюджета (без целевых средств) в 2022 году   расшифровоть: в разрезе приобретаемого оборудования,  проводимого капитального ремонта и т.д.</t>
  </si>
  <si>
    <t>КАПВЗНОСЫ</t>
  </si>
  <si>
    <t>Главный специалист-экономист Кузнецова Юлия Владимировна (в части расходов)</t>
  </si>
  <si>
    <t>увеличении субсидии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</si>
  <si>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>увеличение софинансирования субсидии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</si>
  <si>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>В связи с увеличением размера МРОТ, расчет в соответствии с штатной численностью получателей МРОТ</t>
  </si>
  <si>
    <t>В связи с увеличением стоимости автомобильного бензина</t>
  </si>
  <si>
    <t>за счет увеличения с выплат из бюджетов других уровней</t>
  </si>
  <si>
    <t>Информация к  проекту решения о  бюджете  муниципального образования ЗАТО ВИДЯЕВО на 2024  год</t>
  </si>
  <si>
    <t>Уточненные бюджетные ассигнования на 2023 год</t>
  </si>
  <si>
    <t>Ожидаемая оценка исполнения за 2023 год</t>
  </si>
  <si>
    <t>Проект бюджета на 2024 год</t>
  </si>
  <si>
    <t>РАСХОДЫ БЮДЖЕТА (СБР на 01.11.2023)</t>
  </si>
  <si>
    <t>Увеличение поступлений обусловлено  ростом фонда з/п в целом по региону ( по данным МУРМАНСКСТАТ  темп роста среднемесячной номинальной начисленной заработной платы )</t>
  </si>
  <si>
    <t>В связи с переходом налогоплательщиков, применявших единый налог на вмененный доход. Увеличение с 2023 года в связи с тем, что пониженная ставка на основании Закона МО 1075-01-ЗМО от 03.03.2009  (изм. на основании 2540-01-ЗМО от 02.10.2020) действует в 2022 году. С 2023 года расчет на основании ЗМО от 29.03.2022 № 2741-01-ЗМО"О внесении изменений в ЗМО"Об установлении дифференцированных налоговых ставок в зависимости от категорий налогоплательщиков по налогу, взимаемому в связи с применением упрощенной системы налогообложения"".</t>
  </si>
  <si>
    <t xml:space="preserve">с 2023 года увеличение расчетной средней ставки по кадастровой стоимости объекта налогообложения </t>
  </si>
  <si>
    <t>Уменьшение в 2023 году за счет снижения количества юридически значимых действий, за которые уплачивается госпошлина, прогноз на основании данных, представленных главными администраторами доходов бюджета по закрепленным доходным источникам</t>
  </si>
  <si>
    <t>в 2023 году увеличение площади аренды и начисление арендной платы за 2022 год</t>
  </si>
  <si>
    <t>2023 год по текущим договорам, прогноз на 2024-2026 по  прогнозному плану (программы) приватизации муниципального имущества ЗАТО Видяево .Прилагаем копию проекта решения прогнозного плана приватизации муниципального имущества ЗАТО Видяево на 2024-2026 годы.</t>
  </si>
  <si>
    <t>индексация расходов на оплату труда с 01.10.2023</t>
  </si>
  <si>
    <t xml:space="preserve">в связи с уменьшением бюджетных ассигонований на компенсацию расходов на оплату стоимости проезда и провоза багажа при переезде лиц (работников), а также членов их семей при заключении (расторжении) трудовых договоров (контрактов) с организациями, финансируемыми из местного бюджета </t>
  </si>
  <si>
    <t>в связи с уменьшением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граждан, субвенции на содержание ребенка в семье опекуна (попечителя) и приемной семье, а также вознаграждение, причитающееся приемному родителю</t>
  </si>
  <si>
    <t>прекращающихся расходных обязательств ограниченного срока действия</t>
  </si>
  <si>
    <t>В связи с выполнением мероприятий запланированных на 2023 год</t>
  </si>
  <si>
    <t xml:space="preserve">индексацией расходов на оплату коммунальных услуг с 01.01.2024 </t>
  </si>
  <si>
    <t xml:space="preserve"> 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</si>
  <si>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индексация оплаты труда с 01.01.2024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</si>
</sst>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77">
    <font>
      <sz val="10"/>
      <name val="Arial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4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ill="1" applyAlignment="1">
      <alignment vertical="top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7" fillId="0" borderId="0" xfId="0" applyNumberFormat="1" applyFont="1" applyFill="1" applyBorder="1" applyAlignment="1" applyProtection="1">
      <alignment horizontal="right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2" borderId="10" xfId="0" applyNumberFormat="1" applyFont="1" applyFill="1" applyBorder="1" applyAlignment="1" applyProtection="1">
      <alignment vertical="top" wrapText="1"/>
      <protection locked="0"/>
    </xf>
    <xf numFmtId="4" fontId="1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4" fontId="14" fillId="0" borderId="10" xfId="0" applyNumberFormat="1" applyFont="1" applyFill="1" applyBorder="1" applyAlignment="1" applyProtection="1">
      <alignment vertical="top" wrapText="1"/>
      <protection/>
    </xf>
    <xf numFmtId="4" fontId="15" fillId="0" borderId="10" xfId="0" applyNumberFormat="1" applyFont="1" applyFill="1" applyBorder="1" applyAlignment="1" applyProtection="1">
      <alignment vertical="top" wrapText="1"/>
      <protection/>
    </xf>
    <xf numFmtId="4" fontId="15" fillId="0" borderId="11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vertical="top" wrapText="1"/>
      <protection locked="0"/>
    </xf>
    <xf numFmtId="4" fontId="15" fillId="0" borderId="10" xfId="0" applyNumberFormat="1" applyFont="1" applyFill="1" applyBorder="1" applyAlignment="1" applyProtection="1">
      <alignment vertical="top" wrapText="1"/>
      <protection locked="0"/>
    </xf>
    <xf numFmtId="4" fontId="17" fillId="2" borderId="10" xfId="0" applyNumberFormat="1" applyFont="1" applyFill="1" applyBorder="1" applyAlignment="1" applyProtection="1">
      <alignment vertical="top" wrapText="1"/>
      <protection locked="0"/>
    </xf>
    <xf numFmtId="4" fontId="17" fillId="0" borderId="10" xfId="0" applyNumberFormat="1" applyFont="1" applyFill="1" applyBorder="1" applyAlignment="1" applyProtection="1">
      <alignment vertical="top" wrapText="1"/>
      <protection locked="0"/>
    </xf>
    <xf numFmtId="4" fontId="16" fillId="0" borderId="10" xfId="0" applyNumberFormat="1" applyFont="1" applyFill="1" applyBorder="1" applyAlignment="1" applyProtection="1">
      <alignment vertical="top" wrapText="1"/>
      <protection locked="0"/>
    </xf>
    <xf numFmtId="4" fontId="14" fillId="0" borderId="10" xfId="0" applyNumberFormat="1" applyFont="1" applyFill="1" applyBorder="1" applyAlignment="1" applyProtection="1">
      <alignment vertical="top" wrapText="1"/>
      <protection locked="0"/>
    </xf>
    <xf numFmtId="4" fontId="17" fillId="0" borderId="10" xfId="0" applyNumberFormat="1" applyFont="1" applyFill="1" applyBorder="1" applyAlignment="1" applyProtection="1">
      <alignment vertical="top" wrapText="1"/>
      <protection/>
    </xf>
    <xf numFmtId="4" fontId="15" fillId="0" borderId="11" xfId="0" applyNumberFormat="1" applyFont="1" applyFill="1" applyBorder="1" applyAlignment="1" applyProtection="1">
      <alignment vertical="top" wrapText="1"/>
      <protection locked="0"/>
    </xf>
    <xf numFmtId="4" fontId="15" fillId="0" borderId="1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ill="1" applyAlignment="1">
      <alignment/>
    </xf>
    <xf numFmtId="4" fontId="14" fillId="0" borderId="11" xfId="0" applyNumberFormat="1" applyFont="1" applyFill="1" applyBorder="1" applyAlignment="1" applyProtection="1">
      <alignment vertical="top" wrapText="1"/>
      <protection locked="0"/>
    </xf>
    <xf numFmtId="4" fontId="17" fillId="0" borderId="11" xfId="0" applyNumberFormat="1" applyFont="1" applyFill="1" applyBorder="1" applyAlignment="1" applyProtection="1">
      <alignment vertical="top" wrapText="1"/>
      <protection locked="0"/>
    </xf>
    <xf numFmtId="4" fontId="20" fillId="0" borderId="10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 applyProtection="1">
      <alignment vertical="top" wrapText="1"/>
      <protection locked="0"/>
    </xf>
    <xf numFmtId="4" fontId="12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Border="1" applyAlignment="1">
      <alignment vertical="top"/>
    </xf>
    <xf numFmtId="4" fontId="0" fillId="0" borderId="0" xfId="0" applyNumberFormat="1" applyFill="1" applyAlignment="1">
      <alignment vertical="top" wrapText="1"/>
    </xf>
    <xf numFmtId="4" fontId="21" fillId="0" borderId="10" xfId="0" applyNumberFormat="1" applyFont="1" applyFill="1" applyBorder="1" applyAlignment="1" applyProtection="1">
      <alignment vertical="top" wrapText="1"/>
      <protection locked="0"/>
    </xf>
    <xf numFmtId="4" fontId="9" fillId="13" borderId="12" xfId="0" applyNumberFormat="1" applyFont="1" applyFill="1" applyBorder="1" applyAlignment="1" applyProtection="1">
      <alignment vertical="top" wrapText="1"/>
      <protection locked="0"/>
    </xf>
    <xf numFmtId="4" fontId="11" fillId="13" borderId="12" xfId="0" applyNumberFormat="1" applyFont="1" applyFill="1" applyBorder="1" applyAlignment="1" applyProtection="1">
      <alignment vertical="top" wrapText="1"/>
      <protection locked="0"/>
    </xf>
    <xf numFmtId="4" fontId="9" fillId="0" borderId="0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ill="1" applyBorder="1" applyAlignment="1">
      <alignment vertical="top" wrapText="1"/>
    </xf>
    <xf numFmtId="4" fontId="9" fillId="0" borderId="0" xfId="0" applyNumberFormat="1" applyFont="1" applyFill="1" applyBorder="1" applyAlignment="1" applyProtection="1">
      <alignment horizontal="center" vertical="top" wrapText="1"/>
      <protection locked="0"/>
    </xf>
    <xf numFmtId="4" fontId="11" fillId="0" borderId="0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 wrapText="1"/>
      <protection locked="0"/>
    </xf>
    <xf numFmtId="4" fontId="8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4" fontId="22" fillId="0" borderId="10" xfId="0" applyNumberFormat="1" applyFont="1" applyFill="1" applyBorder="1" applyAlignment="1" applyProtection="1">
      <alignment vertical="top" wrapText="1"/>
      <protection/>
    </xf>
    <xf numFmtId="4" fontId="23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vertical="top"/>
    </xf>
    <xf numFmtId="4" fontId="24" fillId="2" borderId="10" xfId="0" applyNumberFormat="1" applyFont="1" applyFill="1" applyBorder="1" applyAlignment="1">
      <alignment vertical="top"/>
    </xf>
    <xf numFmtId="4" fontId="24" fillId="0" borderId="10" xfId="0" applyNumberFormat="1" applyFont="1" applyFill="1" applyBorder="1" applyAlignment="1">
      <alignment vertical="top" wrapText="1"/>
    </xf>
    <xf numFmtId="4" fontId="24" fillId="0" borderId="11" xfId="0" applyNumberFormat="1" applyFont="1" applyFill="1" applyBorder="1" applyAlignment="1">
      <alignment vertical="top"/>
    </xf>
    <xf numFmtId="4" fontId="2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4" fontId="24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vertical="top"/>
    </xf>
    <xf numFmtId="4" fontId="22" fillId="2" borderId="10" xfId="0" applyNumberFormat="1" applyFont="1" applyFill="1" applyBorder="1" applyAlignment="1" applyProtection="1">
      <alignment vertical="top"/>
      <protection/>
    </xf>
    <xf numFmtId="4" fontId="22" fillId="0" borderId="10" xfId="0" applyNumberFormat="1" applyFont="1" applyFill="1" applyBorder="1" applyAlignment="1" applyProtection="1">
      <alignment vertical="top"/>
      <protection/>
    </xf>
    <xf numFmtId="4" fontId="22" fillId="0" borderId="11" xfId="0" applyNumberFormat="1" applyFont="1" applyFill="1" applyBorder="1" applyAlignment="1" applyProtection="1">
      <alignment vertical="top"/>
      <protection/>
    </xf>
    <xf numFmtId="4" fontId="11" fillId="0" borderId="10" xfId="0" applyNumberFormat="1" applyFont="1" applyFill="1" applyBorder="1" applyAlignment="1" applyProtection="1">
      <alignment vertical="top" wrapText="1"/>
      <protection/>
    </xf>
    <xf numFmtId="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15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5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 vertical="top"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28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justify" vertical="center" wrapText="1"/>
    </xf>
    <xf numFmtId="4" fontId="67" fillId="0" borderId="13" xfId="0" applyNumberFormat="1" applyFont="1" applyFill="1" applyBorder="1" applyAlignment="1" applyProtection="1">
      <alignment vertical="top" wrapText="1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4" fontId="15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68" fillId="0" borderId="10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27" fillId="0" borderId="10" xfId="0" applyNumberFormat="1" applyFont="1" applyFill="1" applyBorder="1" applyAlignment="1" applyProtection="1">
      <alignment/>
      <protection/>
    </xf>
    <xf numFmtId="4" fontId="16" fillId="0" borderId="10" xfId="0" applyNumberFormat="1" applyFont="1" applyFill="1" applyBorder="1" applyAlignment="1" applyProtection="1">
      <alignment vertical="center"/>
      <protection/>
    </xf>
    <xf numFmtId="4" fontId="69" fillId="0" borderId="10" xfId="0" applyNumberFormat="1" applyFont="1" applyFill="1" applyBorder="1" applyAlignment="1" applyProtection="1">
      <alignment vertical="center" wrapText="1"/>
      <protection/>
    </xf>
    <xf numFmtId="4" fontId="15" fillId="0" borderId="10" xfId="0" applyNumberFormat="1" applyFont="1" applyFill="1" applyBorder="1" applyAlignment="1" applyProtection="1">
      <alignment vertical="center" wrapText="1"/>
      <protection locked="0"/>
    </xf>
    <xf numFmtId="4" fontId="17" fillId="0" borderId="10" xfId="0" applyNumberFormat="1" applyFont="1" applyFill="1" applyBorder="1" applyAlignment="1" applyProtection="1">
      <alignment wrapText="1"/>
      <protection/>
    </xf>
    <xf numFmtId="4" fontId="17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" fontId="17" fillId="2" borderId="10" xfId="0" applyNumberFormat="1" applyFont="1" applyFill="1" applyBorder="1" applyAlignment="1" applyProtection="1">
      <alignment vertical="center" wrapText="1"/>
      <protection locked="0"/>
    </xf>
    <xf numFmtId="4" fontId="11" fillId="2" borderId="10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 applyProtection="1">
      <alignment vertical="center" wrapText="1"/>
      <protection locked="0"/>
    </xf>
    <xf numFmtId="4" fontId="14" fillId="0" borderId="10" xfId="0" applyNumberFormat="1" applyFont="1" applyFill="1" applyBorder="1" applyAlignment="1" applyProtection="1">
      <alignment vertical="center" wrapText="1"/>
      <protection locked="0"/>
    </xf>
    <xf numFmtId="4" fontId="15" fillId="0" borderId="11" xfId="0" applyNumberFormat="1" applyFont="1" applyFill="1" applyBorder="1" applyAlignment="1" applyProtection="1">
      <alignment vertical="center" wrapText="1"/>
      <protection locked="0"/>
    </xf>
    <xf numFmtId="4" fontId="15" fillId="0" borderId="10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 applyProtection="1">
      <alignment vertical="center" wrapText="1"/>
      <protection locked="0"/>
    </xf>
    <xf numFmtId="4" fontId="15" fillId="0" borderId="1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 applyProtection="1">
      <alignment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center" wrapText="1"/>
      <protection/>
    </xf>
    <xf numFmtId="4" fontId="15" fillId="0" borderId="10" xfId="0" applyNumberFormat="1" applyFont="1" applyFill="1" applyBorder="1" applyAlignment="1" applyProtection="1">
      <alignment horizontal="center" wrapText="1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" fontId="11" fillId="0" borderId="10" xfId="0" applyNumberFormat="1" applyFont="1" applyFill="1" applyBorder="1" applyAlignment="1" applyProtection="1">
      <alignment horizontal="center"/>
      <protection/>
    </xf>
    <xf numFmtId="4" fontId="9" fillId="0" borderId="14" xfId="0" applyNumberFormat="1" applyFont="1" applyFill="1" applyBorder="1" applyAlignment="1" applyProtection="1">
      <alignment horizontal="center" wrapText="1"/>
      <protection/>
    </xf>
    <xf numFmtId="4" fontId="15" fillId="0" borderId="10" xfId="0" applyNumberFormat="1" applyFont="1" applyFill="1" applyBorder="1" applyAlignment="1" applyProtection="1">
      <alignment horizontal="center"/>
      <protection locked="0"/>
    </xf>
    <xf numFmtId="2" fontId="15" fillId="0" borderId="10" xfId="0" applyNumberFormat="1" applyFont="1" applyFill="1" applyBorder="1" applyAlignment="1" applyProtection="1">
      <alignment horizontal="center" wrapText="1"/>
      <protection locked="0"/>
    </xf>
    <xf numFmtId="2" fontId="15" fillId="0" borderId="10" xfId="0" applyNumberFormat="1" applyFont="1" applyFill="1" applyBorder="1" applyAlignment="1" applyProtection="1">
      <alignment horizontal="center" wrapText="1"/>
      <protection/>
    </xf>
    <xf numFmtId="4" fontId="15" fillId="0" borderId="10" xfId="0" applyNumberFormat="1" applyFont="1" applyFill="1" applyBorder="1" applyAlignment="1" applyProtection="1">
      <alignment horizontal="center" wrapText="1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0" xfId="0" applyNumberFormat="1" applyFont="1" applyFill="1" applyBorder="1" applyAlignment="1" applyProtection="1">
      <alignment horizontal="right" vertical="center"/>
      <protection/>
    </xf>
    <xf numFmtId="4" fontId="70" fillId="4" borderId="12" xfId="0" applyNumberFormat="1" applyFont="1" applyFill="1" applyBorder="1" applyAlignment="1" applyProtection="1">
      <alignment vertical="top" wrapText="1"/>
      <protection locked="0"/>
    </xf>
    <xf numFmtId="4" fontId="71" fillId="4" borderId="12" xfId="0" applyNumberFormat="1" applyFont="1" applyFill="1" applyBorder="1" applyAlignment="1" applyProtection="1">
      <alignment horizontal="center" vertical="top" wrapText="1"/>
      <protection locked="0"/>
    </xf>
    <xf numFmtId="4" fontId="71" fillId="4" borderId="12" xfId="0" applyNumberFormat="1" applyFont="1" applyFill="1" applyBorder="1" applyAlignment="1" applyProtection="1">
      <alignment vertical="top" wrapText="1"/>
      <protection locked="0"/>
    </xf>
    <xf numFmtId="4" fontId="11" fillId="4" borderId="12" xfId="0" applyNumberFormat="1" applyFont="1" applyFill="1" applyBorder="1" applyAlignment="1" applyProtection="1">
      <alignment vertical="top" wrapText="1"/>
      <protection locked="0"/>
    </xf>
    <xf numFmtId="4" fontId="9" fillId="4" borderId="12" xfId="0" applyNumberFormat="1" applyFont="1" applyFill="1" applyBorder="1" applyAlignment="1" applyProtection="1">
      <alignment vertical="top" wrapText="1"/>
      <protection locked="0"/>
    </xf>
    <xf numFmtId="4" fontId="15" fillId="4" borderId="10" xfId="0" applyNumberFormat="1" applyFont="1" applyFill="1" applyBorder="1" applyAlignment="1">
      <alignment vertical="top"/>
    </xf>
    <xf numFmtId="4" fontId="11" fillId="4" borderId="10" xfId="0" applyNumberFormat="1" applyFont="1" applyFill="1" applyBorder="1" applyAlignment="1" applyProtection="1">
      <alignment vertical="top"/>
      <protection/>
    </xf>
    <xf numFmtId="4" fontId="9" fillId="4" borderId="12" xfId="0" applyNumberFormat="1" applyFont="1" applyFill="1" applyBorder="1" applyAlignment="1" applyProtection="1">
      <alignment horizontal="center" vertical="top" wrapText="1"/>
      <protection locked="0"/>
    </xf>
    <xf numFmtId="4" fontId="9" fillId="0" borderId="10" xfId="0" applyNumberFormat="1" applyFont="1" applyFill="1" applyBorder="1" applyAlignment="1" applyProtection="1">
      <alignment horizontal="center" vertical="top" wrapText="1"/>
      <protection locked="0"/>
    </xf>
    <xf numFmtId="4" fontId="71" fillId="0" borderId="10" xfId="0" applyNumberFormat="1" applyFont="1" applyFill="1" applyBorder="1" applyAlignment="1" applyProtection="1">
      <alignment vertical="center" wrapText="1"/>
      <protection/>
    </xf>
    <xf numFmtId="4" fontId="71" fillId="0" borderId="10" xfId="0" applyNumberFormat="1" applyFont="1" applyFill="1" applyBorder="1" applyAlignment="1" applyProtection="1">
      <alignment vertical="center" wrapText="1"/>
      <protection locked="0"/>
    </xf>
    <xf numFmtId="4" fontId="70" fillId="0" borderId="10" xfId="0" applyNumberFormat="1" applyFont="1" applyFill="1" applyBorder="1" applyAlignment="1" applyProtection="1">
      <alignment vertical="center"/>
      <protection/>
    </xf>
    <xf numFmtId="4" fontId="7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2" fillId="33" borderId="10" xfId="0" applyNumberFormat="1" applyFont="1" applyFill="1" applyBorder="1" applyAlignment="1" applyProtection="1">
      <alignment horizontal="right" vertical="center"/>
      <protection locked="0"/>
    </xf>
    <xf numFmtId="4" fontId="72" fillId="0" borderId="10" xfId="0" applyNumberFormat="1" applyFont="1" applyFill="1" applyBorder="1" applyAlignment="1" applyProtection="1">
      <alignment horizontal="right" vertical="center" wrapText="1"/>
      <protection/>
    </xf>
    <xf numFmtId="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0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horizontal="right" vertical="center" wrapText="1"/>
      <protection/>
    </xf>
    <xf numFmtId="4" fontId="69" fillId="33" borderId="10" xfId="0" applyNumberFormat="1" applyFont="1" applyFill="1" applyBorder="1" applyAlignment="1" applyProtection="1">
      <alignment horizontal="right" wrapText="1"/>
      <protection locked="0"/>
    </xf>
    <xf numFmtId="4" fontId="69" fillId="33" borderId="10" xfId="0" applyNumberFormat="1" applyFont="1" applyFill="1" applyBorder="1" applyAlignment="1" applyProtection="1">
      <alignment horizontal="right"/>
      <protection locked="0"/>
    </xf>
    <xf numFmtId="4" fontId="69" fillId="0" borderId="10" xfId="0" applyNumberFormat="1" applyFont="1" applyFill="1" applyBorder="1" applyAlignment="1" applyProtection="1">
      <alignment horizontal="right" wrapText="1"/>
      <protection/>
    </xf>
    <xf numFmtId="4" fontId="69" fillId="0" borderId="10" xfId="0" applyNumberFormat="1" applyFont="1" applyFill="1" applyBorder="1" applyAlignment="1" applyProtection="1">
      <alignment horizontal="right" wrapText="1"/>
      <protection locked="0"/>
    </xf>
    <xf numFmtId="4" fontId="73" fillId="0" borderId="10" xfId="0" applyNumberFormat="1" applyFont="1" applyFill="1" applyBorder="1" applyAlignment="1" applyProtection="1">
      <alignment horizontal="right"/>
      <protection/>
    </xf>
    <xf numFmtId="4" fontId="69" fillId="0" borderId="10" xfId="0" applyNumberFormat="1" applyFont="1" applyFill="1" applyBorder="1" applyAlignment="1" applyProtection="1">
      <alignment horizontal="right" vertical="center" wrapText="1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9" fillId="33" borderId="10" xfId="0" applyNumberFormat="1" applyFont="1" applyFill="1" applyBorder="1" applyAlignment="1" applyProtection="1">
      <alignment horizontal="right" vertical="center"/>
      <protection locked="0"/>
    </xf>
    <xf numFmtId="4" fontId="6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4" fillId="0" borderId="10" xfId="0" applyNumberFormat="1" applyFont="1" applyFill="1" applyBorder="1" applyAlignment="1" applyProtection="1">
      <alignment vertical="top"/>
      <protection/>
    </xf>
    <xf numFmtId="4" fontId="74" fillId="0" borderId="10" xfId="0" applyNumberFormat="1" applyFont="1" applyFill="1" applyBorder="1" applyAlignment="1" applyProtection="1">
      <alignment vertical="top" wrapText="1"/>
      <protection locked="0"/>
    </xf>
    <xf numFmtId="4" fontId="75" fillId="0" borderId="0" xfId="0" applyNumberFormat="1" applyFont="1" applyFill="1" applyAlignment="1">
      <alignment vertical="top"/>
    </xf>
    <xf numFmtId="4" fontId="73" fillId="0" borderId="10" xfId="0" applyNumberFormat="1" applyFont="1" applyFill="1" applyBorder="1" applyAlignment="1" applyProtection="1">
      <alignment/>
      <protection/>
    </xf>
    <xf numFmtId="4" fontId="76" fillId="0" borderId="10" xfId="0" applyNumberFormat="1" applyFont="1" applyFill="1" applyBorder="1" applyAlignment="1" applyProtection="1">
      <alignment vertical="top" wrapText="1"/>
      <protection locked="0"/>
    </xf>
    <xf numFmtId="4" fontId="69" fillId="0" borderId="10" xfId="0" applyNumberFormat="1" applyFont="1" applyFill="1" applyBorder="1" applyAlignment="1" applyProtection="1">
      <alignment wrapText="1"/>
      <protection/>
    </xf>
    <xf numFmtId="4" fontId="76" fillId="0" borderId="10" xfId="0" applyNumberFormat="1" applyFont="1" applyFill="1" applyBorder="1" applyAlignment="1" applyProtection="1">
      <alignment vertical="top" wrapText="1"/>
      <protection/>
    </xf>
    <xf numFmtId="4" fontId="73" fillId="0" borderId="10" xfId="0" applyNumberFormat="1" applyFont="1" applyFill="1" applyBorder="1" applyAlignment="1" applyProtection="1">
      <alignment horizontal="right" wrapText="1"/>
      <protection/>
    </xf>
    <xf numFmtId="4" fontId="73" fillId="0" borderId="10" xfId="0" applyNumberFormat="1" applyFont="1" applyFill="1" applyBorder="1" applyAlignment="1" applyProtection="1">
      <alignment horizontal="right" vertical="center" wrapText="1"/>
      <protection/>
    </xf>
    <xf numFmtId="4" fontId="73" fillId="0" borderId="10" xfId="0" applyNumberFormat="1" applyFont="1" applyFill="1" applyBorder="1" applyAlignment="1" applyProtection="1">
      <alignment horizontal="right" wrapText="1"/>
      <protection locked="0"/>
    </xf>
    <xf numFmtId="4" fontId="70" fillId="33" borderId="10" xfId="0" applyNumberFormat="1" applyFont="1" applyFill="1" applyBorder="1" applyAlignment="1" applyProtection="1">
      <alignment horizontal="right" vertical="center" wrapText="1"/>
      <protection/>
    </xf>
    <xf numFmtId="4" fontId="70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Fill="1" applyBorder="1" applyAlignment="1" applyProtection="1">
      <alignment horizontal="center" vertical="center" wrapText="1"/>
      <protection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4" fontId="18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7" xfId="0" applyNumberFormat="1" applyFont="1" applyFill="1" applyBorder="1" applyAlignment="1" applyProtection="1">
      <alignment wrapText="1"/>
      <protection locked="0"/>
    </xf>
    <xf numFmtId="4" fontId="11" fillId="0" borderId="18" xfId="0" applyNumberFormat="1" applyFont="1" applyFill="1" applyBorder="1" applyAlignment="1" applyProtection="1">
      <alignment wrapText="1"/>
      <protection locked="0"/>
    </xf>
    <xf numFmtId="4" fontId="11" fillId="0" borderId="19" xfId="0" applyNumberFormat="1" applyFont="1" applyFill="1" applyBorder="1" applyAlignment="1" applyProtection="1">
      <alignment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3" xfId="0" applyNumberFormat="1" applyFont="1" applyFill="1" applyBorder="1" applyAlignment="1" applyProtection="1">
      <alignment vertical="top" wrapText="1"/>
      <protection locked="0"/>
    </xf>
    <xf numFmtId="4" fontId="11" fillId="0" borderId="20" xfId="0" applyNumberFormat="1" applyFont="1" applyFill="1" applyBorder="1" applyAlignment="1" applyProtection="1">
      <alignment vertical="top" wrapText="1"/>
      <protection locked="0"/>
    </xf>
    <xf numFmtId="4" fontId="11" fillId="0" borderId="21" xfId="0" applyNumberFormat="1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 horizontal="center" wrapText="1"/>
      <protection locked="0"/>
    </xf>
    <xf numFmtId="4" fontId="18" fillId="0" borderId="15" xfId="0" applyNumberFormat="1" applyFont="1" applyFill="1" applyBorder="1" applyAlignment="1" applyProtection="1">
      <alignment horizontal="center" vertical="center" wrapText="1"/>
      <protection/>
    </xf>
    <xf numFmtId="4" fontId="18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14" fillId="0" borderId="20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Стиль 1" xfId="56"/>
    <cellStyle name="Стиль 2" xfId="57"/>
    <cellStyle name="Стиль 3" xfId="58"/>
    <cellStyle name="Стиль 4" xfId="59"/>
    <cellStyle name="Стиль 5" xfId="60"/>
    <cellStyle name="Стиль 6" xfId="61"/>
    <cellStyle name="Текст предупреждения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43" sqref="N43"/>
    </sheetView>
  </sheetViews>
  <sheetFormatPr defaultColWidth="9.140625" defaultRowHeight="12.75"/>
  <cols>
    <col min="1" max="1" width="68.7109375" style="33" customWidth="1"/>
    <col min="2" max="2" width="13.421875" style="33" customWidth="1"/>
    <col min="3" max="3" width="15.7109375" style="33" customWidth="1"/>
    <col min="4" max="5" width="12.8515625" style="33" customWidth="1"/>
    <col min="6" max="6" width="13.140625" style="33" customWidth="1"/>
    <col min="7" max="7" width="12.8515625" style="33" customWidth="1"/>
    <col min="8" max="8" width="14.8515625" style="33" customWidth="1"/>
    <col min="9" max="9" width="16.00390625" style="33" customWidth="1"/>
    <col min="10" max="10" width="12.421875" style="4" customWidth="1"/>
    <col min="11" max="11" width="16.28125" style="4" customWidth="1"/>
    <col min="12" max="12" width="15.00390625" style="4" customWidth="1"/>
    <col min="13" max="13" width="13.8515625" style="4" customWidth="1"/>
    <col min="14" max="14" width="31.28125" style="4" customWidth="1"/>
    <col min="15" max="15" width="31.421875" style="4" customWidth="1"/>
    <col min="16" max="16" width="11.8515625" style="4" customWidth="1"/>
    <col min="17" max="17" width="12.7109375" style="4" customWidth="1"/>
    <col min="18" max="16384" width="9.140625" style="4" customWidth="1"/>
  </cols>
  <sheetData>
    <row r="1" spans="1:15" ht="38.25" customHeight="1">
      <c r="A1" s="2"/>
      <c r="B1" s="2"/>
      <c r="C1" s="2"/>
      <c r="D1" s="2"/>
      <c r="E1" s="2"/>
      <c r="F1" s="2"/>
      <c r="G1" s="2"/>
      <c r="H1" s="2"/>
      <c r="I1" s="2"/>
      <c r="J1" s="3"/>
      <c r="M1" s="170" t="s">
        <v>22</v>
      </c>
      <c r="N1" s="170"/>
      <c r="O1" s="170"/>
    </row>
    <row r="2" spans="1:15" ht="35.25" customHeight="1">
      <c r="A2" s="171" t="s">
        <v>150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54</v>
      </c>
    </row>
    <row r="4" spans="1:15" ht="34.5" customHeight="1">
      <c r="A4" s="166" t="s">
        <v>0</v>
      </c>
      <c r="B4" s="174" t="s">
        <v>151</v>
      </c>
      <c r="C4" s="175"/>
      <c r="D4" s="176"/>
      <c r="E4" s="174" t="s">
        <v>152</v>
      </c>
      <c r="F4" s="175"/>
      <c r="G4" s="176"/>
      <c r="H4" s="174" t="s">
        <v>153</v>
      </c>
      <c r="I4" s="175"/>
      <c r="J4" s="176"/>
      <c r="K4" s="160" t="s">
        <v>128</v>
      </c>
      <c r="L4" s="161"/>
      <c r="M4" s="162"/>
      <c r="N4" s="177" t="s">
        <v>92</v>
      </c>
      <c r="O4" s="178"/>
    </row>
    <row r="5" spans="1:15" ht="35.25" customHeight="1">
      <c r="A5" s="166"/>
      <c r="B5" s="158" t="s">
        <v>113</v>
      </c>
      <c r="C5" s="172" t="s">
        <v>114</v>
      </c>
      <c r="D5" s="173"/>
      <c r="E5" s="158" t="s">
        <v>113</v>
      </c>
      <c r="F5" s="172" t="s">
        <v>114</v>
      </c>
      <c r="G5" s="173"/>
      <c r="H5" s="158" t="s">
        <v>113</v>
      </c>
      <c r="I5" s="172" t="s">
        <v>114</v>
      </c>
      <c r="J5" s="173"/>
      <c r="K5" s="158" t="s">
        <v>113</v>
      </c>
      <c r="L5" s="172" t="s">
        <v>114</v>
      </c>
      <c r="M5" s="173"/>
      <c r="N5" s="156" t="s">
        <v>115</v>
      </c>
      <c r="O5" s="158" t="s">
        <v>116</v>
      </c>
    </row>
    <row r="6" spans="1:15" ht="102.75" customHeight="1">
      <c r="A6" s="166"/>
      <c r="B6" s="159"/>
      <c r="C6" s="7" t="s">
        <v>115</v>
      </c>
      <c r="D6" s="8" t="s">
        <v>116</v>
      </c>
      <c r="E6" s="159"/>
      <c r="F6" s="7" t="s">
        <v>115</v>
      </c>
      <c r="G6" s="8" t="s">
        <v>116</v>
      </c>
      <c r="H6" s="159"/>
      <c r="I6" s="7" t="s">
        <v>115</v>
      </c>
      <c r="J6" s="8" t="s">
        <v>116</v>
      </c>
      <c r="K6" s="159"/>
      <c r="L6" s="7" t="s">
        <v>115</v>
      </c>
      <c r="M6" s="8" t="s">
        <v>116</v>
      </c>
      <c r="N6" s="157"/>
      <c r="O6" s="159"/>
    </row>
    <row r="7" spans="1:15" ht="16.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27.75" customHeight="1">
      <c r="A8" s="9" t="s">
        <v>1</v>
      </c>
      <c r="B8" s="59">
        <f>B9+B33</f>
        <v>683069</v>
      </c>
      <c r="C8" s="59">
        <f aca="true" t="shared" si="0" ref="C8:J8">C9+C33</f>
        <v>355597</v>
      </c>
      <c r="D8" s="59">
        <f t="shared" si="0"/>
        <v>327472</v>
      </c>
      <c r="E8" s="59">
        <f t="shared" si="0"/>
        <v>785083</v>
      </c>
      <c r="F8" s="59">
        <f t="shared" si="0"/>
        <v>447012</v>
      </c>
      <c r="G8" s="59">
        <f t="shared" si="0"/>
        <v>338071</v>
      </c>
      <c r="H8" s="59">
        <f t="shared" si="0"/>
        <v>701998</v>
      </c>
      <c r="I8" s="59">
        <f t="shared" si="0"/>
        <v>368937</v>
      </c>
      <c r="J8" s="59">
        <f t="shared" si="0"/>
        <v>333061</v>
      </c>
      <c r="K8" s="60">
        <f>H8-E8</f>
        <v>-83085</v>
      </c>
      <c r="L8" s="60">
        <f>I8-F8</f>
        <v>-78075</v>
      </c>
      <c r="M8" s="60">
        <f>J8-G8</f>
        <v>-5010</v>
      </c>
      <c r="N8" s="55"/>
      <c r="O8" s="48"/>
    </row>
    <row r="9" spans="1:15" ht="15.75">
      <c r="A9" s="10" t="s">
        <v>23</v>
      </c>
      <c r="B9" s="61">
        <f>B10+B19</f>
        <v>97671</v>
      </c>
      <c r="C9" s="61">
        <f aca="true" t="shared" si="1" ref="C9:I9">C10+C19</f>
        <v>0</v>
      </c>
      <c r="D9" s="61">
        <f>D10+D19</f>
        <v>97671</v>
      </c>
      <c r="E9" s="61">
        <f>E10+E19</f>
        <v>97894</v>
      </c>
      <c r="F9" s="61">
        <f t="shared" si="1"/>
        <v>0</v>
      </c>
      <c r="G9" s="61">
        <f>G10+G19</f>
        <v>97894</v>
      </c>
      <c r="H9" s="61">
        <f t="shared" si="1"/>
        <v>103884</v>
      </c>
      <c r="I9" s="61">
        <f t="shared" si="1"/>
        <v>0</v>
      </c>
      <c r="J9" s="61">
        <f>J10+J19</f>
        <v>103884</v>
      </c>
      <c r="K9" s="62">
        <f aca="true" t="shared" si="2" ref="K9:K18">H9-E9</f>
        <v>5990</v>
      </c>
      <c r="L9" s="62">
        <f aca="true" t="shared" si="3" ref="L9:L18">I9-F9</f>
        <v>0</v>
      </c>
      <c r="M9" s="62">
        <f aca="true" t="shared" si="4" ref="M9:M18">J9-G9</f>
        <v>5990</v>
      </c>
      <c r="N9" s="56"/>
      <c r="O9" s="47"/>
    </row>
    <row r="10" spans="1:15" ht="15.75">
      <c r="A10" s="13" t="s">
        <v>24</v>
      </c>
      <c r="B10" s="63">
        <f>B12+B13+B14+B15+B16+B17+B18</f>
        <v>84742</v>
      </c>
      <c r="C10" s="63">
        <f aca="true" t="shared" si="5" ref="C10:M10">C12+C13+C14+C15+C16+C17+C18</f>
        <v>0</v>
      </c>
      <c r="D10" s="63">
        <f>D12+D13+D14+D15+D16+D17+D18</f>
        <v>84742</v>
      </c>
      <c r="E10" s="63">
        <f>E12+E13+E14+E15+E16+E17+E18</f>
        <v>84692</v>
      </c>
      <c r="F10" s="63">
        <f t="shared" si="5"/>
        <v>0</v>
      </c>
      <c r="G10" s="63">
        <f>G12+G13+G14+G15+G16+G17+G18</f>
        <v>84692</v>
      </c>
      <c r="H10" s="63">
        <f t="shared" si="5"/>
        <v>90874</v>
      </c>
      <c r="I10" s="63">
        <f t="shared" si="5"/>
        <v>0</v>
      </c>
      <c r="J10" s="63">
        <f>J12+J13+J14+J15+J16+J17+J18</f>
        <v>90874</v>
      </c>
      <c r="K10" s="63">
        <f t="shared" si="5"/>
        <v>6182</v>
      </c>
      <c r="L10" s="63">
        <f t="shared" si="5"/>
        <v>0</v>
      </c>
      <c r="M10" s="63">
        <f t="shared" si="5"/>
        <v>6182</v>
      </c>
      <c r="N10" s="56"/>
      <c r="O10" s="47"/>
    </row>
    <row r="11" spans="1:15" ht="15.75">
      <c r="A11" s="14" t="s">
        <v>25</v>
      </c>
      <c r="B11" s="64"/>
      <c r="C11" s="64"/>
      <c r="D11" s="64"/>
      <c r="E11" s="64"/>
      <c r="F11" s="64"/>
      <c r="G11" s="64"/>
      <c r="H11" s="64"/>
      <c r="I11" s="64"/>
      <c r="J11" s="64"/>
      <c r="K11" s="62">
        <f t="shared" si="2"/>
        <v>0</v>
      </c>
      <c r="L11" s="62">
        <f t="shared" si="3"/>
        <v>0</v>
      </c>
      <c r="M11" s="62">
        <f t="shared" si="4"/>
        <v>0</v>
      </c>
      <c r="N11" s="56"/>
      <c r="O11" s="47"/>
    </row>
    <row r="12" spans="1:15" ht="56.25">
      <c r="A12" s="14" t="s">
        <v>2</v>
      </c>
      <c r="B12" s="64">
        <v>79857</v>
      </c>
      <c r="C12" s="64"/>
      <c r="D12" s="64">
        <v>79857</v>
      </c>
      <c r="E12" s="64">
        <v>79617</v>
      </c>
      <c r="F12" s="64"/>
      <c r="G12" s="64">
        <v>79617</v>
      </c>
      <c r="H12" s="64">
        <v>85326</v>
      </c>
      <c r="I12" s="64"/>
      <c r="J12" s="64">
        <v>85326</v>
      </c>
      <c r="K12" s="62">
        <f t="shared" si="2"/>
        <v>5709</v>
      </c>
      <c r="L12" s="62">
        <f t="shared" si="3"/>
        <v>0</v>
      </c>
      <c r="M12" s="62">
        <f t="shared" si="4"/>
        <v>5709</v>
      </c>
      <c r="N12" s="56"/>
      <c r="O12" s="76" t="s">
        <v>155</v>
      </c>
    </row>
    <row r="13" spans="1:15" ht="22.5">
      <c r="A13" s="14" t="s">
        <v>26</v>
      </c>
      <c r="B13" s="64">
        <v>2669</v>
      </c>
      <c r="C13" s="64"/>
      <c r="D13" s="64">
        <v>2669</v>
      </c>
      <c r="E13" s="64">
        <v>2851</v>
      </c>
      <c r="F13" s="64"/>
      <c r="G13" s="64">
        <v>2851</v>
      </c>
      <c r="H13" s="64">
        <v>3247</v>
      </c>
      <c r="I13" s="64"/>
      <c r="J13" s="64">
        <v>3247</v>
      </c>
      <c r="K13" s="62">
        <f t="shared" si="2"/>
        <v>396</v>
      </c>
      <c r="L13" s="62">
        <f t="shared" si="3"/>
        <v>0</v>
      </c>
      <c r="M13" s="62">
        <f t="shared" si="4"/>
        <v>396</v>
      </c>
      <c r="N13" s="56"/>
      <c r="O13" s="49" t="s">
        <v>148</v>
      </c>
    </row>
    <row r="14" spans="1:15" ht="140.25" customHeight="1">
      <c r="A14" s="14" t="s">
        <v>27</v>
      </c>
      <c r="B14" s="64">
        <v>1456</v>
      </c>
      <c r="C14" s="64"/>
      <c r="D14" s="64">
        <v>1456</v>
      </c>
      <c r="E14" s="64">
        <v>1552</v>
      </c>
      <c r="F14" s="64"/>
      <c r="G14" s="64">
        <v>1552</v>
      </c>
      <c r="H14" s="64">
        <v>1623</v>
      </c>
      <c r="I14" s="64"/>
      <c r="J14" s="64">
        <v>1623</v>
      </c>
      <c r="K14" s="62">
        <f t="shared" si="2"/>
        <v>71</v>
      </c>
      <c r="L14" s="62">
        <f t="shared" si="3"/>
        <v>0</v>
      </c>
      <c r="M14" s="62">
        <f t="shared" si="4"/>
        <v>71</v>
      </c>
      <c r="N14" s="56"/>
      <c r="O14" s="49" t="s">
        <v>156</v>
      </c>
    </row>
    <row r="15" spans="1:15" ht="33.75">
      <c r="A15" s="14" t="s">
        <v>3</v>
      </c>
      <c r="B15" s="64">
        <v>9</v>
      </c>
      <c r="C15" s="64"/>
      <c r="D15" s="64">
        <v>9</v>
      </c>
      <c r="E15" s="64">
        <v>9</v>
      </c>
      <c r="F15" s="64"/>
      <c r="G15" s="64">
        <v>9</v>
      </c>
      <c r="H15" s="64">
        <v>9</v>
      </c>
      <c r="I15" s="64"/>
      <c r="J15" s="64">
        <v>9</v>
      </c>
      <c r="K15" s="62">
        <f t="shared" si="2"/>
        <v>0</v>
      </c>
      <c r="L15" s="62">
        <f t="shared" si="3"/>
        <v>0</v>
      </c>
      <c r="M15" s="62">
        <f t="shared" si="4"/>
        <v>0</v>
      </c>
      <c r="N15" s="56"/>
      <c r="O15" s="49" t="s">
        <v>157</v>
      </c>
    </row>
    <row r="16" spans="1:15" ht="15.75">
      <c r="A16" s="14" t="s">
        <v>4</v>
      </c>
      <c r="B16" s="64">
        <v>75</v>
      </c>
      <c r="C16" s="64"/>
      <c r="D16" s="64">
        <v>75</v>
      </c>
      <c r="E16" s="64">
        <v>38</v>
      </c>
      <c r="F16" s="64"/>
      <c r="G16" s="64">
        <v>38</v>
      </c>
      <c r="H16" s="64">
        <v>38</v>
      </c>
      <c r="I16" s="64"/>
      <c r="J16" s="64">
        <v>38</v>
      </c>
      <c r="K16" s="62">
        <f t="shared" si="2"/>
        <v>0</v>
      </c>
      <c r="L16" s="62">
        <f t="shared" si="3"/>
        <v>0</v>
      </c>
      <c r="M16" s="62">
        <f t="shared" si="4"/>
        <v>0</v>
      </c>
      <c r="N16" s="56"/>
      <c r="O16" s="49"/>
    </row>
    <row r="17" spans="1:15" ht="61.5" customHeight="1">
      <c r="A17" s="14" t="s">
        <v>28</v>
      </c>
      <c r="B17" s="64">
        <v>676</v>
      </c>
      <c r="C17" s="64"/>
      <c r="D17" s="64">
        <v>676</v>
      </c>
      <c r="E17" s="64">
        <v>625</v>
      </c>
      <c r="F17" s="64"/>
      <c r="G17" s="64">
        <v>625</v>
      </c>
      <c r="H17" s="64">
        <v>631</v>
      </c>
      <c r="I17" s="64"/>
      <c r="J17" s="64">
        <v>631</v>
      </c>
      <c r="K17" s="62">
        <f t="shared" si="2"/>
        <v>6</v>
      </c>
      <c r="L17" s="62">
        <f t="shared" si="3"/>
        <v>0</v>
      </c>
      <c r="M17" s="62">
        <f t="shared" si="4"/>
        <v>6</v>
      </c>
      <c r="N17" s="56"/>
      <c r="O17" s="49" t="s">
        <v>158</v>
      </c>
    </row>
    <row r="18" spans="1:15" ht="15.75">
      <c r="A18" s="14" t="s">
        <v>29</v>
      </c>
      <c r="B18" s="64"/>
      <c r="C18" s="64"/>
      <c r="D18" s="64"/>
      <c r="E18" s="64"/>
      <c r="F18" s="64"/>
      <c r="G18" s="64"/>
      <c r="H18" s="64"/>
      <c r="I18" s="64"/>
      <c r="J18" s="64"/>
      <c r="K18" s="62">
        <f t="shared" si="2"/>
        <v>0</v>
      </c>
      <c r="L18" s="62">
        <f t="shared" si="3"/>
        <v>0</v>
      </c>
      <c r="M18" s="62">
        <f t="shared" si="4"/>
        <v>0</v>
      </c>
      <c r="N18" s="56"/>
      <c r="O18" s="49"/>
    </row>
    <row r="19" spans="1:15" ht="15.75">
      <c r="A19" s="13" t="s">
        <v>5</v>
      </c>
      <c r="B19" s="63">
        <f>B21+B22+B23+B24+B25+B26+B27+B28+B29+B30+B31+B32</f>
        <v>12929</v>
      </c>
      <c r="C19" s="63">
        <f aca="true" t="shared" si="6" ref="C19:M19">C21+C22+C23+C24+C25+C26+C27+C28+C29+C30+C31+C32</f>
        <v>0</v>
      </c>
      <c r="D19" s="63">
        <f>D21+D22+D23+D24+D25+D26+D27+D28+D29+D30+D31+D32</f>
        <v>12929</v>
      </c>
      <c r="E19" s="63">
        <f>E21+E22+E23+E24+E25+E26+E27+E28+E29+E30+E31+E32</f>
        <v>13202</v>
      </c>
      <c r="F19" s="63">
        <f t="shared" si="6"/>
        <v>0</v>
      </c>
      <c r="G19" s="63">
        <f>G21+G22+G23+G24+G25+G26+G27+G28+G29+G30+G31+G32</f>
        <v>13202</v>
      </c>
      <c r="H19" s="63">
        <f t="shared" si="6"/>
        <v>13010</v>
      </c>
      <c r="I19" s="63">
        <f t="shared" si="6"/>
        <v>0</v>
      </c>
      <c r="J19" s="63">
        <f>J21+J22+J23+J24+J25+J26+J27+J28+J29+J30+J31+J32</f>
        <v>13010</v>
      </c>
      <c r="K19" s="63">
        <f t="shared" si="6"/>
        <v>-192</v>
      </c>
      <c r="L19" s="63">
        <f t="shared" si="6"/>
        <v>0</v>
      </c>
      <c r="M19" s="63">
        <f t="shared" si="6"/>
        <v>-192</v>
      </c>
      <c r="N19" s="56"/>
      <c r="O19" s="49"/>
    </row>
    <row r="20" spans="1:15" ht="15.75">
      <c r="A20" s="14" t="s">
        <v>25</v>
      </c>
      <c r="B20" s="64"/>
      <c r="C20" s="64"/>
      <c r="D20" s="64"/>
      <c r="E20" s="64"/>
      <c r="F20" s="64"/>
      <c r="G20" s="64"/>
      <c r="H20" s="64"/>
      <c r="I20" s="64"/>
      <c r="J20" s="64"/>
      <c r="K20" s="62">
        <f>H20-E20</f>
        <v>0</v>
      </c>
      <c r="L20" s="62">
        <f aca="true" t="shared" si="7" ref="L20:L82">I20-F20</f>
        <v>0</v>
      </c>
      <c r="M20" s="62">
        <f aca="true" t="shared" si="8" ref="M20:M82">J20-G20</f>
        <v>0</v>
      </c>
      <c r="N20" s="56"/>
      <c r="O20" s="49"/>
    </row>
    <row r="21" spans="1:15" ht="31.5">
      <c r="A21" s="14" t="s">
        <v>30</v>
      </c>
      <c r="B21" s="64"/>
      <c r="C21" s="64"/>
      <c r="D21" s="64"/>
      <c r="E21" s="64"/>
      <c r="F21" s="64"/>
      <c r="G21" s="64"/>
      <c r="H21" s="64"/>
      <c r="I21" s="64"/>
      <c r="J21" s="64"/>
      <c r="K21" s="62">
        <f aca="true" t="shared" si="9" ref="K21:K82">H21-E21</f>
        <v>0</v>
      </c>
      <c r="L21" s="62">
        <f t="shared" si="7"/>
        <v>0</v>
      </c>
      <c r="M21" s="62">
        <f t="shared" si="8"/>
        <v>0</v>
      </c>
      <c r="N21" s="56"/>
      <c r="O21" s="49"/>
    </row>
    <row r="22" spans="1:15" ht="15.75">
      <c r="A22" s="14" t="s">
        <v>31</v>
      </c>
      <c r="B22" s="64"/>
      <c r="C22" s="64"/>
      <c r="D22" s="64"/>
      <c r="E22" s="64"/>
      <c r="F22" s="64"/>
      <c r="G22" s="64"/>
      <c r="H22" s="64"/>
      <c r="I22" s="64"/>
      <c r="J22" s="64"/>
      <c r="K22" s="62">
        <f t="shared" si="9"/>
        <v>0</v>
      </c>
      <c r="L22" s="62">
        <f t="shared" si="7"/>
        <v>0</v>
      </c>
      <c r="M22" s="62">
        <f t="shared" si="8"/>
        <v>0</v>
      </c>
      <c r="N22" s="56"/>
      <c r="O22" s="49"/>
    </row>
    <row r="23" spans="1:15" ht="22.5">
      <c r="A23" s="14" t="s">
        <v>32</v>
      </c>
      <c r="B23" s="64">
        <v>851</v>
      </c>
      <c r="C23" s="64"/>
      <c r="D23" s="64">
        <v>851</v>
      </c>
      <c r="E23" s="64">
        <v>840</v>
      </c>
      <c r="F23" s="64"/>
      <c r="G23" s="64">
        <v>840</v>
      </c>
      <c r="H23" s="64">
        <v>482</v>
      </c>
      <c r="I23" s="64"/>
      <c r="J23" s="64">
        <v>482</v>
      </c>
      <c r="K23" s="62">
        <f t="shared" si="9"/>
        <v>-358</v>
      </c>
      <c r="L23" s="62">
        <f t="shared" si="7"/>
        <v>0</v>
      </c>
      <c r="M23" s="62">
        <f t="shared" si="8"/>
        <v>-358</v>
      </c>
      <c r="N23" s="56"/>
      <c r="O23" s="49" t="s">
        <v>159</v>
      </c>
    </row>
    <row r="24" spans="1:15" ht="15.75">
      <c r="A24" s="14" t="s">
        <v>33</v>
      </c>
      <c r="B24" s="66"/>
      <c r="C24" s="66"/>
      <c r="D24" s="66"/>
      <c r="E24" s="66"/>
      <c r="F24" s="66"/>
      <c r="G24" s="66"/>
      <c r="H24" s="66"/>
      <c r="I24" s="66"/>
      <c r="J24" s="66"/>
      <c r="K24" s="62">
        <f t="shared" si="9"/>
        <v>0</v>
      </c>
      <c r="L24" s="62">
        <f t="shared" si="7"/>
        <v>0</v>
      </c>
      <c r="M24" s="62">
        <f t="shared" si="8"/>
        <v>0</v>
      </c>
      <c r="N24" s="56"/>
      <c r="O24" s="49"/>
    </row>
    <row r="25" spans="1:15" ht="31.5">
      <c r="A25" s="14" t="s">
        <v>34</v>
      </c>
      <c r="B25" s="64">
        <v>4325</v>
      </c>
      <c r="C25" s="64"/>
      <c r="D25" s="64">
        <v>4325</v>
      </c>
      <c r="E25" s="64">
        <v>4300</v>
      </c>
      <c r="F25" s="64"/>
      <c r="G25" s="64">
        <v>4300</v>
      </c>
      <c r="H25" s="64">
        <v>4085</v>
      </c>
      <c r="I25" s="64"/>
      <c r="J25" s="64">
        <v>4085</v>
      </c>
      <c r="K25" s="62">
        <f t="shared" si="9"/>
        <v>-215</v>
      </c>
      <c r="L25" s="62">
        <f t="shared" si="7"/>
        <v>0</v>
      </c>
      <c r="M25" s="62">
        <f t="shared" si="8"/>
        <v>-215</v>
      </c>
      <c r="N25" s="56"/>
      <c r="O25" s="49"/>
    </row>
    <row r="26" spans="1:15" ht="31.5">
      <c r="A26" s="14" t="s">
        <v>35</v>
      </c>
      <c r="B26" s="64">
        <v>6700</v>
      </c>
      <c r="C26" s="64"/>
      <c r="D26" s="64">
        <v>6700</v>
      </c>
      <c r="E26" s="64">
        <v>7300</v>
      </c>
      <c r="F26" s="64"/>
      <c r="G26" s="64">
        <v>7300</v>
      </c>
      <c r="H26" s="64">
        <v>7410</v>
      </c>
      <c r="I26" s="64"/>
      <c r="J26" s="64">
        <v>7410</v>
      </c>
      <c r="K26" s="62">
        <f t="shared" si="9"/>
        <v>110</v>
      </c>
      <c r="L26" s="62">
        <f t="shared" si="7"/>
        <v>0</v>
      </c>
      <c r="M26" s="62">
        <f t="shared" si="8"/>
        <v>110</v>
      </c>
      <c r="N26" s="56"/>
      <c r="O26" s="49"/>
    </row>
    <row r="27" spans="1:15" ht="15.75">
      <c r="A27" s="14" t="s">
        <v>36</v>
      </c>
      <c r="B27" s="64"/>
      <c r="C27" s="64"/>
      <c r="D27" s="64"/>
      <c r="E27" s="64"/>
      <c r="F27" s="64"/>
      <c r="G27" s="64"/>
      <c r="H27" s="64"/>
      <c r="I27" s="64"/>
      <c r="J27" s="64"/>
      <c r="K27" s="62">
        <f t="shared" si="9"/>
        <v>0</v>
      </c>
      <c r="L27" s="62">
        <f t="shared" si="7"/>
        <v>0</v>
      </c>
      <c r="M27" s="62">
        <f t="shared" si="8"/>
        <v>0</v>
      </c>
      <c r="N27" s="56"/>
      <c r="O27" s="49"/>
    </row>
    <row r="28" spans="1:15" ht="95.25" customHeight="1">
      <c r="A28" s="14" t="s">
        <v>37</v>
      </c>
      <c r="B28" s="64">
        <v>250</v>
      </c>
      <c r="C28" s="64"/>
      <c r="D28" s="64">
        <v>250</v>
      </c>
      <c r="E28" s="64">
        <v>231</v>
      </c>
      <c r="F28" s="64"/>
      <c r="G28" s="64">
        <v>231</v>
      </c>
      <c r="H28" s="64">
        <v>234</v>
      </c>
      <c r="I28" s="64"/>
      <c r="J28" s="64">
        <v>234</v>
      </c>
      <c r="K28" s="62">
        <f t="shared" si="9"/>
        <v>3</v>
      </c>
      <c r="L28" s="62">
        <f t="shared" si="7"/>
        <v>0</v>
      </c>
      <c r="M28" s="62">
        <f t="shared" si="8"/>
        <v>3</v>
      </c>
      <c r="N28" s="56"/>
      <c r="O28" s="49"/>
    </row>
    <row r="29" spans="1:15" ht="31.5">
      <c r="A29" s="14" t="s">
        <v>38</v>
      </c>
      <c r="B29" s="64"/>
      <c r="C29" s="64"/>
      <c r="D29" s="64"/>
      <c r="E29" s="64"/>
      <c r="F29" s="64"/>
      <c r="G29" s="64"/>
      <c r="H29" s="64"/>
      <c r="I29" s="64"/>
      <c r="J29" s="64"/>
      <c r="K29" s="62">
        <f t="shared" si="9"/>
        <v>0</v>
      </c>
      <c r="L29" s="62">
        <f t="shared" si="7"/>
        <v>0</v>
      </c>
      <c r="M29" s="62">
        <f t="shared" si="8"/>
        <v>0</v>
      </c>
      <c r="N29" s="56"/>
      <c r="O29" s="49"/>
    </row>
    <row r="30" spans="1:15" ht="87" customHeight="1">
      <c r="A30" s="14" t="s">
        <v>39</v>
      </c>
      <c r="B30" s="64">
        <v>789</v>
      </c>
      <c r="C30" s="64"/>
      <c r="D30" s="64">
        <v>789</v>
      </c>
      <c r="E30" s="64">
        <v>505</v>
      </c>
      <c r="F30" s="64"/>
      <c r="G30" s="64">
        <v>505</v>
      </c>
      <c r="H30" s="64">
        <v>790</v>
      </c>
      <c r="I30" s="64"/>
      <c r="J30" s="64">
        <v>790</v>
      </c>
      <c r="K30" s="62">
        <f t="shared" si="9"/>
        <v>285</v>
      </c>
      <c r="L30" s="62">
        <f t="shared" si="7"/>
        <v>0</v>
      </c>
      <c r="M30" s="62">
        <f t="shared" si="8"/>
        <v>285</v>
      </c>
      <c r="N30" s="56"/>
      <c r="O30" s="49" t="s">
        <v>160</v>
      </c>
    </row>
    <row r="31" spans="1:15" ht="33.75">
      <c r="A31" s="14" t="s">
        <v>40</v>
      </c>
      <c r="B31" s="64">
        <v>14</v>
      </c>
      <c r="C31" s="64"/>
      <c r="D31" s="64">
        <v>14</v>
      </c>
      <c r="E31" s="64">
        <v>26</v>
      </c>
      <c r="F31" s="64"/>
      <c r="G31" s="64">
        <v>26</v>
      </c>
      <c r="H31" s="64">
        <v>9</v>
      </c>
      <c r="I31" s="64"/>
      <c r="J31" s="64">
        <v>9</v>
      </c>
      <c r="K31" s="62">
        <f t="shared" si="9"/>
        <v>-17</v>
      </c>
      <c r="L31" s="62">
        <f t="shared" si="7"/>
        <v>0</v>
      </c>
      <c r="M31" s="62">
        <f t="shared" si="8"/>
        <v>-17</v>
      </c>
      <c r="N31" s="56"/>
      <c r="O31" s="49" t="s">
        <v>140</v>
      </c>
    </row>
    <row r="32" spans="1:15" ht="15.75">
      <c r="A32" s="14" t="s">
        <v>42</v>
      </c>
      <c r="B32" s="64"/>
      <c r="C32" s="64"/>
      <c r="D32" s="64"/>
      <c r="E32" s="64"/>
      <c r="F32" s="64"/>
      <c r="G32" s="64"/>
      <c r="H32" s="64"/>
      <c r="I32" s="64"/>
      <c r="J32" s="65"/>
      <c r="K32" s="62">
        <f t="shared" si="9"/>
        <v>0</v>
      </c>
      <c r="L32" s="62">
        <f t="shared" si="7"/>
        <v>0</v>
      </c>
      <c r="M32" s="62">
        <f t="shared" si="8"/>
        <v>0</v>
      </c>
      <c r="N32" s="56"/>
      <c r="O32" s="47"/>
    </row>
    <row r="33" spans="1:15" ht="15.75">
      <c r="A33" s="10" t="s">
        <v>43</v>
      </c>
      <c r="B33" s="61">
        <f>B34+B43+B44+B45</f>
        <v>585398</v>
      </c>
      <c r="C33" s="61">
        <f aca="true" t="shared" si="10" ref="C33:J33">C34+C43+C44+C45</f>
        <v>355597</v>
      </c>
      <c r="D33" s="61">
        <f t="shared" si="10"/>
        <v>229801</v>
      </c>
      <c r="E33" s="67">
        <f t="shared" si="10"/>
        <v>687189</v>
      </c>
      <c r="F33" s="67">
        <f t="shared" si="10"/>
        <v>447012</v>
      </c>
      <c r="G33" s="67">
        <f t="shared" si="10"/>
        <v>240177</v>
      </c>
      <c r="H33" s="67">
        <f t="shared" si="10"/>
        <v>598114</v>
      </c>
      <c r="I33" s="67">
        <f t="shared" si="10"/>
        <v>368937</v>
      </c>
      <c r="J33" s="67">
        <f t="shared" si="10"/>
        <v>229177</v>
      </c>
      <c r="K33" s="62">
        <f t="shared" si="9"/>
        <v>-89075</v>
      </c>
      <c r="L33" s="62">
        <f t="shared" si="7"/>
        <v>-78075</v>
      </c>
      <c r="M33" s="62">
        <f t="shared" si="8"/>
        <v>-11000</v>
      </c>
      <c r="N33" s="56"/>
      <c r="O33" s="49"/>
    </row>
    <row r="34" spans="1:15" ht="15.75">
      <c r="A34" s="14" t="s">
        <v>44</v>
      </c>
      <c r="B34" s="64">
        <f>B35+B39+B41+B42</f>
        <v>585398</v>
      </c>
      <c r="C34" s="64">
        <f>C35+C39+C41+C42</f>
        <v>355597</v>
      </c>
      <c r="D34" s="64">
        <f aca="true" t="shared" si="11" ref="D34:J34">D35+D39+D41+D42</f>
        <v>229801</v>
      </c>
      <c r="E34" s="64">
        <f>E35+E39+E41+E42</f>
        <v>687189</v>
      </c>
      <c r="F34" s="64">
        <f t="shared" si="11"/>
        <v>447012</v>
      </c>
      <c r="G34" s="64">
        <f t="shared" si="11"/>
        <v>240177</v>
      </c>
      <c r="H34" s="64">
        <f t="shared" si="11"/>
        <v>598114</v>
      </c>
      <c r="I34" s="64">
        <f t="shared" si="11"/>
        <v>368937</v>
      </c>
      <c r="J34" s="64">
        <f t="shared" si="11"/>
        <v>229177</v>
      </c>
      <c r="K34" s="62">
        <f t="shared" si="9"/>
        <v>-89075</v>
      </c>
      <c r="L34" s="62">
        <f t="shared" si="7"/>
        <v>-78075</v>
      </c>
      <c r="M34" s="62">
        <f t="shared" si="8"/>
        <v>-11000</v>
      </c>
      <c r="N34" s="56"/>
      <c r="O34" s="47"/>
    </row>
    <row r="35" spans="1:15" ht="15.75">
      <c r="A35" s="14" t="s">
        <v>45</v>
      </c>
      <c r="B35" s="64">
        <f>B36+B37+B38</f>
        <v>229801</v>
      </c>
      <c r="C35" s="64">
        <f aca="true" t="shared" si="12" ref="C35:M35">C36+C37+C38</f>
        <v>0</v>
      </c>
      <c r="D35" s="64">
        <f>B35</f>
        <v>229801</v>
      </c>
      <c r="E35" s="64">
        <f>E36+E37+E38</f>
        <v>240177</v>
      </c>
      <c r="F35" s="64">
        <f t="shared" si="12"/>
        <v>0</v>
      </c>
      <c r="G35" s="64">
        <f>E35</f>
        <v>240177</v>
      </c>
      <c r="H35" s="64">
        <f t="shared" si="12"/>
        <v>229177</v>
      </c>
      <c r="I35" s="64">
        <f t="shared" si="12"/>
        <v>0</v>
      </c>
      <c r="J35" s="64">
        <f>H35</f>
        <v>229177</v>
      </c>
      <c r="K35" s="64">
        <f t="shared" si="12"/>
        <v>-11000</v>
      </c>
      <c r="L35" s="64">
        <f t="shared" si="12"/>
        <v>0</v>
      </c>
      <c r="M35" s="64">
        <f t="shared" si="12"/>
        <v>-11000</v>
      </c>
      <c r="N35" s="56"/>
      <c r="O35" s="47"/>
    </row>
    <row r="36" spans="1:15" ht="15.75">
      <c r="A36" s="14" t="s">
        <v>6</v>
      </c>
      <c r="B36" s="64">
        <v>106702</v>
      </c>
      <c r="C36" s="64">
        <v>0</v>
      </c>
      <c r="D36" s="64">
        <f>B36</f>
        <v>106702</v>
      </c>
      <c r="E36" s="64">
        <v>106702</v>
      </c>
      <c r="F36" s="64">
        <v>0</v>
      </c>
      <c r="G36" s="64">
        <f>E36</f>
        <v>106702</v>
      </c>
      <c r="H36" s="64">
        <v>107031</v>
      </c>
      <c r="I36" s="64">
        <v>0</v>
      </c>
      <c r="J36" s="64">
        <f>H36</f>
        <v>107031</v>
      </c>
      <c r="K36" s="62">
        <f t="shared" si="9"/>
        <v>329</v>
      </c>
      <c r="L36" s="62">
        <f t="shared" si="7"/>
        <v>0</v>
      </c>
      <c r="M36" s="62">
        <f t="shared" si="8"/>
        <v>329</v>
      </c>
      <c r="N36" s="56"/>
      <c r="O36" s="47"/>
    </row>
    <row r="37" spans="1:15" ht="15.75">
      <c r="A37" s="14" t="s">
        <v>46</v>
      </c>
      <c r="B37" s="64">
        <v>1545</v>
      </c>
      <c r="C37" s="64">
        <v>0</v>
      </c>
      <c r="D37" s="64">
        <f>B37</f>
        <v>1545</v>
      </c>
      <c r="E37" s="64">
        <v>11921</v>
      </c>
      <c r="F37" s="64">
        <v>0</v>
      </c>
      <c r="G37" s="64">
        <f>E37</f>
        <v>11921</v>
      </c>
      <c r="H37" s="64">
        <v>17414</v>
      </c>
      <c r="I37" s="64"/>
      <c r="J37" s="64">
        <f>H37</f>
        <v>17414</v>
      </c>
      <c r="K37" s="62">
        <f t="shared" si="9"/>
        <v>5493</v>
      </c>
      <c r="L37" s="62">
        <f t="shared" si="7"/>
        <v>0</v>
      </c>
      <c r="M37" s="62">
        <f t="shared" si="8"/>
        <v>5493</v>
      </c>
      <c r="N37" s="56"/>
      <c r="O37" s="47"/>
    </row>
    <row r="38" spans="1:15" ht="15.75">
      <c r="A38" s="14" t="s">
        <v>47</v>
      </c>
      <c r="B38" s="64">
        <v>121554</v>
      </c>
      <c r="C38" s="64">
        <v>0</v>
      </c>
      <c r="D38" s="64">
        <f>B38</f>
        <v>121554</v>
      </c>
      <c r="E38" s="64">
        <v>121554</v>
      </c>
      <c r="F38" s="64">
        <v>0</v>
      </c>
      <c r="G38" s="64">
        <f>E38</f>
        <v>121554</v>
      </c>
      <c r="H38" s="64">
        <v>104732</v>
      </c>
      <c r="I38" s="64">
        <v>0</v>
      </c>
      <c r="J38" s="64">
        <f>H38</f>
        <v>104732</v>
      </c>
      <c r="K38" s="62">
        <f t="shared" si="9"/>
        <v>-16822</v>
      </c>
      <c r="L38" s="62">
        <f t="shared" si="7"/>
        <v>0</v>
      </c>
      <c r="M38" s="62">
        <f t="shared" si="8"/>
        <v>-16822</v>
      </c>
      <c r="N38" s="56"/>
      <c r="O38" s="47"/>
    </row>
    <row r="39" spans="1:15" ht="15.75">
      <c r="A39" s="14" t="s">
        <v>17</v>
      </c>
      <c r="B39" s="64">
        <v>95102</v>
      </c>
      <c r="C39" s="64">
        <f>B39</f>
        <v>95102</v>
      </c>
      <c r="D39" s="64"/>
      <c r="E39" s="64">
        <v>95102</v>
      </c>
      <c r="F39" s="64">
        <f>E39</f>
        <v>95102</v>
      </c>
      <c r="G39" s="64"/>
      <c r="H39" s="64">
        <v>105650</v>
      </c>
      <c r="I39" s="64">
        <f>H39</f>
        <v>105650</v>
      </c>
      <c r="J39" s="64"/>
      <c r="K39" s="62">
        <f>H39-E39</f>
        <v>10548</v>
      </c>
      <c r="L39" s="62">
        <f t="shared" si="7"/>
        <v>10548</v>
      </c>
      <c r="M39" s="62">
        <f t="shared" si="8"/>
        <v>0</v>
      </c>
      <c r="N39" s="56"/>
      <c r="O39" s="47"/>
    </row>
    <row r="40" spans="1:15" ht="15.75">
      <c r="A40" s="14" t="s">
        <v>48</v>
      </c>
      <c r="B40" s="64"/>
      <c r="C40" s="64"/>
      <c r="D40" s="64"/>
      <c r="E40" s="64"/>
      <c r="F40" s="64"/>
      <c r="G40" s="64"/>
      <c r="H40" s="64"/>
      <c r="I40" s="64"/>
      <c r="J40" s="65"/>
      <c r="K40" s="62">
        <f t="shared" si="9"/>
        <v>0</v>
      </c>
      <c r="L40" s="62">
        <f t="shared" si="7"/>
        <v>0</v>
      </c>
      <c r="M40" s="62">
        <f t="shared" si="8"/>
        <v>0</v>
      </c>
      <c r="N40" s="56"/>
      <c r="O40" s="47"/>
    </row>
    <row r="41" spans="1:15" ht="15.75">
      <c r="A41" s="14" t="s">
        <v>7</v>
      </c>
      <c r="B41" s="64">
        <v>226197</v>
      </c>
      <c r="C41" s="64">
        <f>B41</f>
        <v>226197</v>
      </c>
      <c r="D41" s="64"/>
      <c r="E41" s="64">
        <v>226166</v>
      </c>
      <c r="F41" s="64">
        <f>E41</f>
        <v>226166</v>
      </c>
      <c r="G41" s="64"/>
      <c r="H41" s="64">
        <v>255009</v>
      </c>
      <c r="I41" s="64">
        <f>H41</f>
        <v>255009</v>
      </c>
      <c r="J41" s="65"/>
      <c r="K41" s="62">
        <f t="shared" si="9"/>
        <v>28843</v>
      </c>
      <c r="L41" s="62">
        <f t="shared" si="7"/>
        <v>28843</v>
      </c>
      <c r="M41" s="62">
        <f t="shared" si="8"/>
        <v>0</v>
      </c>
      <c r="N41" s="56"/>
      <c r="O41" s="47"/>
    </row>
    <row r="42" spans="1:15" ht="15.75">
      <c r="A42" s="14" t="s">
        <v>8</v>
      </c>
      <c r="B42" s="64">
        <v>34298</v>
      </c>
      <c r="C42" s="64">
        <f>B42</f>
        <v>34298</v>
      </c>
      <c r="D42" s="64"/>
      <c r="E42" s="64">
        <v>125744</v>
      </c>
      <c r="F42" s="64">
        <f>E42</f>
        <v>125744</v>
      </c>
      <c r="G42" s="64"/>
      <c r="H42" s="64">
        <v>8278</v>
      </c>
      <c r="I42" s="64">
        <f>H42</f>
        <v>8278</v>
      </c>
      <c r="J42" s="65"/>
      <c r="K42" s="62">
        <f t="shared" si="9"/>
        <v>-117466</v>
      </c>
      <c r="L42" s="62">
        <f t="shared" si="7"/>
        <v>-117466</v>
      </c>
      <c r="M42" s="62">
        <f t="shared" si="8"/>
        <v>0</v>
      </c>
      <c r="N42" s="56"/>
      <c r="O42" s="47"/>
    </row>
    <row r="43" spans="1:15" ht="15.75">
      <c r="A43" s="14" t="s">
        <v>49</v>
      </c>
      <c r="B43" s="64"/>
      <c r="C43" s="64"/>
      <c r="D43" s="64"/>
      <c r="E43" s="64"/>
      <c r="F43" s="64"/>
      <c r="G43" s="64"/>
      <c r="H43" s="64"/>
      <c r="I43" s="64"/>
      <c r="J43" s="65"/>
      <c r="K43" s="62">
        <f t="shared" si="9"/>
        <v>0</v>
      </c>
      <c r="L43" s="62">
        <f t="shared" si="7"/>
        <v>0</v>
      </c>
      <c r="M43" s="62">
        <f t="shared" si="8"/>
        <v>0</v>
      </c>
      <c r="N43" s="56"/>
      <c r="O43" s="47"/>
    </row>
    <row r="44" spans="1:15" ht="47.25">
      <c r="A44" s="14" t="s">
        <v>50</v>
      </c>
      <c r="B44" s="66"/>
      <c r="C44" s="66"/>
      <c r="D44" s="66"/>
      <c r="E44" s="66"/>
      <c r="F44" s="66"/>
      <c r="G44" s="66"/>
      <c r="H44" s="66"/>
      <c r="I44" s="66"/>
      <c r="J44" s="65"/>
      <c r="K44" s="62">
        <f t="shared" si="9"/>
        <v>0</v>
      </c>
      <c r="L44" s="62">
        <f t="shared" si="7"/>
        <v>0</v>
      </c>
      <c r="M44" s="62">
        <f t="shared" si="8"/>
        <v>0</v>
      </c>
      <c r="N44" s="56"/>
      <c r="O44" s="47"/>
    </row>
    <row r="45" spans="1:15" ht="31.5">
      <c r="A45" s="15" t="s">
        <v>51</v>
      </c>
      <c r="B45" s="68"/>
      <c r="C45" s="68"/>
      <c r="D45" s="68"/>
      <c r="E45" s="68"/>
      <c r="F45" s="68"/>
      <c r="G45" s="68"/>
      <c r="H45" s="68"/>
      <c r="I45" s="68"/>
      <c r="J45" s="69"/>
      <c r="K45" s="70">
        <f t="shared" si="9"/>
        <v>0</v>
      </c>
      <c r="L45" s="70">
        <f t="shared" si="7"/>
        <v>0</v>
      </c>
      <c r="M45" s="70">
        <f t="shared" si="8"/>
        <v>0</v>
      </c>
      <c r="N45" s="57"/>
      <c r="O45" s="50"/>
    </row>
    <row r="46" spans="1:15" ht="19.5" customHeight="1">
      <c r="A46" s="77" t="s">
        <v>154</v>
      </c>
      <c r="B46" s="71">
        <f>B47+B81</f>
        <v>799922</v>
      </c>
      <c r="C46" s="71">
        <f>C47+C81</f>
        <v>449923</v>
      </c>
      <c r="D46" s="71">
        <f>B46-C46</f>
        <v>349999</v>
      </c>
      <c r="E46" s="71">
        <f>E47+E81</f>
        <v>798922</v>
      </c>
      <c r="F46" s="71">
        <f>F47+F81</f>
        <v>449923</v>
      </c>
      <c r="G46" s="71">
        <f>E46-F46</f>
        <v>348999</v>
      </c>
      <c r="H46" s="71">
        <f>H47+H81</f>
        <v>701998</v>
      </c>
      <c r="I46" s="71">
        <f>I47+I81</f>
        <v>368937</v>
      </c>
      <c r="J46" s="71">
        <f>H46-I46</f>
        <v>333061</v>
      </c>
      <c r="K46" s="71"/>
      <c r="L46" s="71"/>
      <c r="M46" s="62"/>
      <c r="N46" s="56"/>
      <c r="O46" s="51"/>
    </row>
    <row r="47" spans="1:15" ht="15.75">
      <c r="A47" s="58" t="s">
        <v>56</v>
      </c>
      <c r="B47" s="72">
        <f aca="true" t="shared" si="13" ref="B47:J47">B48+B52+B57+B58+B60+B59+B74+B75</f>
        <v>767648</v>
      </c>
      <c r="C47" s="72">
        <f t="shared" si="13"/>
        <v>449923</v>
      </c>
      <c r="D47" s="72">
        <f t="shared" si="13"/>
        <v>317725</v>
      </c>
      <c r="E47" s="72">
        <f>E48+E52+E57+E58+E60+E59+E74+E75</f>
        <v>766648</v>
      </c>
      <c r="F47" s="72">
        <f t="shared" si="13"/>
        <v>449923</v>
      </c>
      <c r="G47" s="72">
        <f t="shared" si="13"/>
        <v>316725</v>
      </c>
      <c r="H47" s="72">
        <f t="shared" si="13"/>
        <v>666628</v>
      </c>
      <c r="I47" s="72">
        <f t="shared" si="13"/>
        <v>368937</v>
      </c>
      <c r="J47" s="72">
        <f t="shared" si="13"/>
        <v>297691</v>
      </c>
      <c r="K47" s="62">
        <f t="shared" si="9"/>
        <v>-100020</v>
      </c>
      <c r="L47" s="62">
        <f t="shared" si="7"/>
        <v>-80986</v>
      </c>
      <c r="M47" s="62">
        <f t="shared" si="8"/>
        <v>-19034</v>
      </c>
      <c r="N47" s="56"/>
      <c r="O47" s="51"/>
    </row>
    <row r="48" spans="1:15" ht="34.5" customHeight="1">
      <c r="A48" s="14" t="s">
        <v>57</v>
      </c>
      <c r="B48" s="78">
        <v>59365</v>
      </c>
      <c r="C48" s="78">
        <v>3821</v>
      </c>
      <c r="D48" s="78">
        <f>B48-C48</f>
        <v>55544</v>
      </c>
      <c r="E48" s="78">
        <v>59365</v>
      </c>
      <c r="F48" s="78">
        <f>C48</f>
        <v>3821</v>
      </c>
      <c r="G48" s="78">
        <f>E48-F48</f>
        <v>55544</v>
      </c>
      <c r="H48" s="78">
        <v>61089</v>
      </c>
      <c r="I48" s="78">
        <v>3843</v>
      </c>
      <c r="J48" s="103">
        <f>H48-I48</f>
        <v>57246</v>
      </c>
      <c r="K48" s="104">
        <f t="shared" si="9"/>
        <v>1724</v>
      </c>
      <c r="L48" s="104">
        <f t="shared" si="7"/>
        <v>22</v>
      </c>
      <c r="M48" s="104">
        <f t="shared" si="8"/>
        <v>1702</v>
      </c>
      <c r="N48" s="148"/>
      <c r="O48" s="148" t="s">
        <v>161</v>
      </c>
    </row>
    <row r="49" spans="1:15" ht="16.5" customHeight="1">
      <c r="A49" s="14" t="s">
        <v>25</v>
      </c>
      <c r="B49" s="78"/>
      <c r="C49" s="78"/>
      <c r="D49" s="78"/>
      <c r="E49" s="78"/>
      <c r="F49" s="78"/>
      <c r="G49" s="78"/>
      <c r="H49" s="78"/>
      <c r="I49" s="78"/>
      <c r="J49" s="103"/>
      <c r="K49" s="104"/>
      <c r="L49" s="104"/>
      <c r="M49" s="104"/>
      <c r="N49" s="148"/>
      <c r="O49" s="148"/>
    </row>
    <row r="50" spans="1:15" ht="22.5" customHeight="1">
      <c r="A50" s="14" t="s">
        <v>58</v>
      </c>
      <c r="B50" s="78">
        <v>44268</v>
      </c>
      <c r="C50" s="78">
        <v>2828</v>
      </c>
      <c r="D50" s="78">
        <f aca="true" t="shared" si="14" ref="D50:D60">B50-C50</f>
        <v>41440</v>
      </c>
      <c r="E50" s="78">
        <v>44268</v>
      </c>
      <c r="F50" s="78">
        <f>C50</f>
        <v>2828</v>
      </c>
      <c r="G50" s="78">
        <f aca="true" t="shared" si="15" ref="G50:G60">E50-F50</f>
        <v>41440</v>
      </c>
      <c r="H50" s="78">
        <v>45673</v>
      </c>
      <c r="I50" s="78">
        <v>2890</v>
      </c>
      <c r="J50" s="103">
        <f aca="true" t="shared" si="16" ref="J50:J60">H50-I50</f>
        <v>42783</v>
      </c>
      <c r="K50" s="104">
        <f t="shared" si="9"/>
        <v>1405</v>
      </c>
      <c r="L50" s="104">
        <f t="shared" si="7"/>
        <v>62</v>
      </c>
      <c r="M50" s="104">
        <f t="shared" si="8"/>
        <v>1343</v>
      </c>
      <c r="N50" s="148"/>
      <c r="O50" s="148"/>
    </row>
    <row r="51" spans="1:15" ht="24" customHeight="1">
      <c r="A51" s="14" t="s">
        <v>59</v>
      </c>
      <c r="B51" s="78">
        <v>13305</v>
      </c>
      <c r="C51" s="78">
        <v>868</v>
      </c>
      <c r="D51" s="78">
        <f t="shared" si="14"/>
        <v>12437</v>
      </c>
      <c r="E51" s="78">
        <v>13305</v>
      </c>
      <c r="F51" s="78">
        <f>C51</f>
        <v>868</v>
      </c>
      <c r="G51" s="78">
        <f t="shared" si="15"/>
        <v>12437</v>
      </c>
      <c r="H51" s="78">
        <v>13793</v>
      </c>
      <c r="I51" s="78">
        <v>873</v>
      </c>
      <c r="J51" s="103">
        <f t="shared" si="16"/>
        <v>12920</v>
      </c>
      <c r="K51" s="104">
        <f t="shared" si="9"/>
        <v>488</v>
      </c>
      <c r="L51" s="104">
        <f t="shared" si="7"/>
        <v>5</v>
      </c>
      <c r="M51" s="104">
        <f t="shared" si="8"/>
        <v>483</v>
      </c>
      <c r="N51" s="148"/>
      <c r="O51" s="148"/>
    </row>
    <row r="52" spans="1:15" ht="31.5">
      <c r="A52" s="14" t="s">
        <v>60</v>
      </c>
      <c r="B52" s="78">
        <v>19602</v>
      </c>
      <c r="C52" s="78">
        <v>6210</v>
      </c>
      <c r="D52" s="78">
        <f t="shared" si="14"/>
        <v>13392</v>
      </c>
      <c r="E52" s="78">
        <v>19602</v>
      </c>
      <c r="F52" s="78">
        <f>C52</f>
        <v>6210</v>
      </c>
      <c r="G52" s="78">
        <f t="shared" si="15"/>
        <v>13392</v>
      </c>
      <c r="H52" s="78">
        <v>20396</v>
      </c>
      <c r="I52" s="78">
        <v>6241</v>
      </c>
      <c r="J52" s="103">
        <f t="shared" si="16"/>
        <v>14155</v>
      </c>
      <c r="K52" s="104">
        <f t="shared" si="9"/>
        <v>794</v>
      </c>
      <c r="L52" s="104">
        <f t="shared" si="7"/>
        <v>31</v>
      </c>
      <c r="M52" s="104">
        <f t="shared" si="8"/>
        <v>763</v>
      </c>
      <c r="N52" s="148"/>
      <c r="O52" s="148"/>
    </row>
    <row r="53" spans="1:15" ht="15.75">
      <c r="A53" s="14" t="s">
        <v>41</v>
      </c>
      <c r="B53" s="78"/>
      <c r="C53" s="78"/>
      <c r="D53" s="78"/>
      <c r="E53" s="78"/>
      <c r="F53" s="78"/>
      <c r="G53" s="78"/>
      <c r="H53" s="78"/>
      <c r="I53" s="78"/>
      <c r="J53" s="103"/>
      <c r="K53" s="104"/>
      <c r="L53" s="104"/>
      <c r="M53" s="104"/>
      <c r="N53" s="144"/>
      <c r="O53" s="145"/>
    </row>
    <row r="54" spans="1:15" ht="22.5">
      <c r="A54" s="14" t="s">
        <v>61</v>
      </c>
      <c r="B54" s="78">
        <v>362</v>
      </c>
      <c r="C54" s="78"/>
      <c r="D54" s="78">
        <f t="shared" si="14"/>
        <v>362</v>
      </c>
      <c r="E54" s="78">
        <v>362</v>
      </c>
      <c r="F54" s="78"/>
      <c r="G54" s="78">
        <f t="shared" si="15"/>
        <v>362</v>
      </c>
      <c r="H54" s="78"/>
      <c r="I54" s="78"/>
      <c r="J54" s="114">
        <f t="shared" si="16"/>
        <v>0</v>
      </c>
      <c r="K54" s="115">
        <f t="shared" si="9"/>
        <v>-362</v>
      </c>
      <c r="L54" s="115">
        <f t="shared" si="7"/>
        <v>0</v>
      </c>
      <c r="M54" s="115">
        <f t="shared" si="8"/>
        <v>-362</v>
      </c>
      <c r="N54" s="144"/>
      <c r="O54" s="148" t="s">
        <v>164</v>
      </c>
    </row>
    <row r="55" spans="1:16" ht="66.75" customHeight="1">
      <c r="A55" s="14" t="s">
        <v>89</v>
      </c>
      <c r="B55" s="78">
        <v>13299</v>
      </c>
      <c r="C55" s="78">
        <v>5537</v>
      </c>
      <c r="D55" s="78">
        <f t="shared" si="14"/>
        <v>7762</v>
      </c>
      <c r="E55" s="78">
        <v>13299</v>
      </c>
      <c r="F55" s="78">
        <f>C55</f>
        <v>5537</v>
      </c>
      <c r="G55" s="78">
        <f t="shared" si="15"/>
        <v>7762</v>
      </c>
      <c r="H55" s="78">
        <v>14226</v>
      </c>
      <c r="I55" s="78">
        <v>5551</v>
      </c>
      <c r="J55" s="114">
        <f t="shared" si="16"/>
        <v>8675</v>
      </c>
      <c r="K55" s="115">
        <f t="shared" si="9"/>
        <v>927</v>
      </c>
      <c r="L55" s="115">
        <f t="shared" si="7"/>
        <v>14</v>
      </c>
      <c r="M55" s="115">
        <f t="shared" si="8"/>
        <v>913</v>
      </c>
      <c r="N55" s="150" t="s">
        <v>145</v>
      </c>
      <c r="O55" s="148" t="s">
        <v>146</v>
      </c>
      <c r="P55" s="73" t="s">
        <v>143</v>
      </c>
    </row>
    <row r="56" spans="1:15" ht="22.5">
      <c r="A56" s="14" t="s">
        <v>88</v>
      </c>
      <c r="B56" s="125">
        <v>139</v>
      </c>
      <c r="C56" s="125"/>
      <c r="D56" s="125">
        <f t="shared" si="14"/>
        <v>139</v>
      </c>
      <c r="E56" s="125">
        <v>139</v>
      </c>
      <c r="F56" s="125"/>
      <c r="G56" s="125">
        <f t="shared" si="15"/>
        <v>139</v>
      </c>
      <c r="H56" s="125">
        <v>0</v>
      </c>
      <c r="I56" s="125"/>
      <c r="J56" s="126">
        <f t="shared" si="16"/>
        <v>0</v>
      </c>
      <c r="K56" s="127">
        <f t="shared" si="9"/>
        <v>-139</v>
      </c>
      <c r="L56" s="127">
        <f t="shared" si="7"/>
        <v>0</v>
      </c>
      <c r="M56" s="127">
        <f t="shared" si="8"/>
        <v>-139</v>
      </c>
      <c r="N56" s="144"/>
      <c r="O56" s="148" t="s">
        <v>165</v>
      </c>
    </row>
    <row r="57" spans="1:15" ht="121.5" customHeight="1">
      <c r="A57" s="14" t="s">
        <v>62</v>
      </c>
      <c r="B57" s="125">
        <v>6287</v>
      </c>
      <c r="C57" s="125">
        <v>5777</v>
      </c>
      <c r="D57" s="125">
        <f t="shared" si="14"/>
        <v>510</v>
      </c>
      <c r="E57" s="125">
        <v>6287</v>
      </c>
      <c r="F57" s="125">
        <f>C57</f>
        <v>5777</v>
      </c>
      <c r="G57" s="125">
        <f t="shared" si="15"/>
        <v>510</v>
      </c>
      <c r="H57" s="125">
        <v>5823</v>
      </c>
      <c r="I57" s="125">
        <v>5561</v>
      </c>
      <c r="J57" s="126">
        <f t="shared" si="16"/>
        <v>262</v>
      </c>
      <c r="K57" s="127">
        <f t="shared" si="9"/>
        <v>-464</v>
      </c>
      <c r="L57" s="127">
        <f t="shared" si="7"/>
        <v>-216</v>
      </c>
      <c r="M57" s="127">
        <f t="shared" si="8"/>
        <v>-248</v>
      </c>
      <c r="N57" s="148" t="s">
        <v>163</v>
      </c>
      <c r="O57" s="148" t="s">
        <v>162</v>
      </c>
    </row>
    <row r="58" spans="1:15" ht="31.5">
      <c r="A58" s="14" t="s">
        <v>112</v>
      </c>
      <c r="B58" s="80">
        <v>0</v>
      </c>
      <c r="C58" s="80">
        <v>0</v>
      </c>
      <c r="D58" s="80">
        <f t="shared" si="14"/>
        <v>0</v>
      </c>
      <c r="E58" s="80">
        <v>0</v>
      </c>
      <c r="F58" s="80">
        <v>0</v>
      </c>
      <c r="G58" s="80">
        <f t="shared" si="15"/>
        <v>0</v>
      </c>
      <c r="H58" s="80">
        <v>0</v>
      </c>
      <c r="I58" s="80">
        <v>0</v>
      </c>
      <c r="J58" s="81">
        <f t="shared" si="16"/>
        <v>0</v>
      </c>
      <c r="K58" s="82">
        <f t="shared" si="9"/>
        <v>0</v>
      </c>
      <c r="L58" s="82">
        <f t="shared" si="7"/>
        <v>0</v>
      </c>
      <c r="M58" s="82">
        <f t="shared" si="8"/>
        <v>0</v>
      </c>
      <c r="N58" s="144"/>
      <c r="O58" s="145"/>
    </row>
    <row r="59" spans="1:15" ht="15.75">
      <c r="A59" s="14" t="s">
        <v>63</v>
      </c>
      <c r="B59" s="80">
        <v>0</v>
      </c>
      <c r="C59" s="80">
        <v>0</v>
      </c>
      <c r="D59" s="80">
        <f t="shared" si="14"/>
        <v>0</v>
      </c>
      <c r="E59" s="80">
        <v>0</v>
      </c>
      <c r="F59" s="80">
        <v>0</v>
      </c>
      <c r="G59" s="80">
        <f t="shared" si="15"/>
        <v>0</v>
      </c>
      <c r="H59" s="80">
        <v>0</v>
      </c>
      <c r="I59" s="80">
        <v>0</v>
      </c>
      <c r="J59" s="81">
        <f t="shared" si="16"/>
        <v>0</v>
      </c>
      <c r="K59" s="82">
        <f t="shared" si="9"/>
        <v>0</v>
      </c>
      <c r="L59" s="82">
        <f t="shared" si="7"/>
        <v>0</v>
      </c>
      <c r="M59" s="82">
        <f t="shared" si="8"/>
        <v>0</v>
      </c>
      <c r="N59" s="144"/>
      <c r="O59" s="145"/>
    </row>
    <row r="60" spans="1:15" ht="47.25" customHeight="1">
      <c r="A60" s="14" t="s">
        <v>64</v>
      </c>
      <c r="B60" s="80">
        <v>681119</v>
      </c>
      <c r="C60" s="80">
        <v>434115</v>
      </c>
      <c r="D60" s="80">
        <f t="shared" si="14"/>
        <v>247004</v>
      </c>
      <c r="E60" s="80">
        <v>681119</v>
      </c>
      <c r="F60" s="80">
        <f>C60</f>
        <v>434115</v>
      </c>
      <c r="G60" s="80">
        <f t="shared" si="15"/>
        <v>247004</v>
      </c>
      <c r="H60" s="80">
        <v>578163</v>
      </c>
      <c r="I60" s="80">
        <v>353292</v>
      </c>
      <c r="J60" s="81">
        <f t="shared" si="16"/>
        <v>224871</v>
      </c>
      <c r="K60" s="82">
        <f t="shared" si="9"/>
        <v>-102956</v>
      </c>
      <c r="L60" s="82">
        <f t="shared" si="7"/>
        <v>-80823</v>
      </c>
      <c r="M60" s="82">
        <f t="shared" si="8"/>
        <v>-22133</v>
      </c>
      <c r="N60" s="148" t="s">
        <v>164</v>
      </c>
      <c r="O60" s="148" t="s">
        <v>164</v>
      </c>
    </row>
    <row r="61" spans="1:15" ht="47.25">
      <c r="A61" s="58" t="s">
        <v>65</v>
      </c>
      <c r="B61" s="154">
        <f>B62+B65+B66+B67+B68+B69</f>
        <v>625201</v>
      </c>
      <c r="C61" s="154">
        <f>C62+C65+C66+C67+C68+C69</f>
        <v>358862</v>
      </c>
      <c r="D61" s="155">
        <f aca="true" t="shared" si="17" ref="D61:J61">D62+D65+D66+D67+D68+D69</f>
        <v>266339</v>
      </c>
      <c r="E61" s="155">
        <f t="shared" si="17"/>
        <v>625201</v>
      </c>
      <c r="F61" s="155">
        <f t="shared" si="17"/>
        <v>358862</v>
      </c>
      <c r="G61" s="155">
        <f t="shared" si="17"/>
        <v>266339</v>
      </c>
      <c r="H61" s="155">
        <f>H62+H65+H66+H67+H68+H69</f>
        <v>578163</v>
      </c>
      <c r="I61" s="155">
        <f t="shared" si="17"/>
        <v>353292</v>
      </c>
      <c r="J61" s="155">
        <f t="shared" si="17"/>
        <v>224871</v>
      </c>
      <c r="K61" s="127">
        <f t="shared" si="9"/>
        <v>-47038</v>
      </c>
      <c r="L61" s="127">
        <f t="shared" si="7"/>
        <v>-5570</v>
      </c>
      <c r="M61" s="82">
        <f t="shared" si="8"/>
        <v>-41468</v>
      </c>
      <c r="N61" s="56"/>
      <c r="O61" s="51"/>
    </row>
    <row r="62" spans="1:15" s="146" customFormat="1" ht="15.75">
      <c r="A62" s="140" t="s">
        <v>66</v>
      </c>
      <c r="B62" s="141">
        <v>346031</v>
      </c>
      <c r="C62" s="142">
        <v>249536</v>
      </c>
      <c r="D62" s="139">
        <f>B62-C62</f>
        <v>96495</v>
      </c>
      <c r="E62" s="141">
        <v>346031</v>
      </c>
      <c r="F62" s="142">
        <v>249536</v>
      </c>
      <c r="G62" s="139">
        <f>E62-F62</f>
        <v>96495</v>
      </c>
      <c r="H62" s="139">
        <f>H64+4234+12061+50</f>
        <v>407852</v>
      </c>
      <c r="I62" s="139">
        <f>I64+4260</f>
        <v>294753</v>
      </c>
      <c r="J62" s="143">
        <f>H62-I62</f>
        <v>113099</v>
      </c>
      <c r="K62" s="147">
        <f t="shared" si="9"/>
        <v>61821</v>
      </c>
      <c r="L62" s="147">
        <f t="shared" si="7"/>
        <v>45217</v>
      </c>
      <c r="M62" s="147">
        <f t="shared" si="8"/>
        <v>16604</v>
      </c>
      <c r="N62" s="148" t="s">
        <v>168</v>
      </c>
      <c r="O62" s="148" t="s">
        <v>168</v>
      </c>
    </row>
    <row r="63" spans="1:15" ht="15.75">
      <c r="A63" s="13" t="s">
        <v>41</v>
      </c>
      <c r="B63" s="128"/>
      <c r="C63" s="129"/>
      <c r="D63" s="130"/>
      <c r="E63" s="128"/>
      <c r="F63" s="129"/>
      <c r="G63" s="133"/>
      <c r="H63" s="132"/>
      <c r="I63" s="132"/>
      <c r="J63" s="131">
        <f aca="true" t="shared" si="18" ref="J63:J74">H63-I63</f>
        <v>0</v>
      </c>
      <c r="K63" s="85">
        <f t="shared" si="9"/>
        <v>0</v>
      </c>
      <c r="L63" s="85">
        <f t="shared" si="7"/>
        <v>0</v>
      </c>
      <c r="M63" s="85">
        <f t="shared" si="8"/>
        <v>0</v>
      </c>
      <c r="N63" s="52"/>
      <c r="O63" s="52"/>
    </row>
    <row r="64" spans="1:15" s="146" customFormat="1" ht="15.75">
      <c r="A64" s="140" t="s">
        <v>67</v>
      </c>
      <c r="B64" s="141">
        <v>329348</v>
      </c>
      <c r="C64" s="142">
        <v>237352</v>
      </c>
      <c r="D64" s="139">
        <f aca="true" t="shared" si="19" ref="D64:D80">B64-C64</f>
        <v>91996</v>
      </c>
      <c r="E64" s="141">
        <v>329348</v>
      </c>
      <c r="F64" s="142">
        <v>237352</v>
      </c>
      <c r="G64" s="139">
        <f aca="true" t="shared" si="20" ref="G64:G69">E64-F64</f>
        <v>91996</v>
      </c>
      <c r="H64" s="139">
        <v>391507</v>
      </c>
      <c r="I64" s="139">
        <v>290493</v>
      </c>
      <c r="J64" s="143">
        <f t="shared" si="18"/>
        <v>101014</v>
      </c>
      <c r="K64" s="147">
        <f t="shared" si="9"/>
        <v>62159</v>
      </c>
      <c r="L64" s="147">
        <f t="shared" si="7"/>
        <v>53141</v>
      </c>
      <c r="M64" s="147">
        <f t="shared" si="8"/>
        <v>9018</v>
      </c>
      <c r="N64" s="148" t="s">
        <v>168</v>
      </c>
      <c r="O64" s="148" t="s">
        <v>168</v>
      </c>
    </row>
    <row r="65" spans="1:15" s="146" customFormat="1" ht="55.5" customHeight="1">
      <c r="A65" s="140" t="s">
        <v>68</v>
      </c>
      <c r="B65" s="141">
        <v>2753</v>
      </c>
      <c r="C65" s="142">
        <v>2642</v>
      </c>
      <c r="D65" s="139">
        <f t="shared" si="19"/>
        <v>111</v>
      </c>
      <c r="E65" s="141">
        <v>2753</v>
      </c>
      <c r="F65" s="142">
        <v>2642</v>
      </c>
      <c r="G65" s="139">
        <f t="shared" si="20"/>
        <v>111</v>
      </c>
      <c r="H65" s="139">
        <v>3330</v>
      </c>
      <c r="I65" s="139">
        <v>3016</v>
      </c>
      <c r="J65" s="143">
        <f t="shared" si="18"/>
        <v>314</v>
      </c>
      <c r="K65" s="138">
        <f t="shared" si="9"/>
        <v>577</v>
      </c>
      <c r="L65" s="138">
        <f t="shared" si="7"/>
        <v>374</v>
      </c>
      <c r="M65" s="138">
        <f t="shared" si="8"/>
        <v>203</v>
      </c>
      <c r="N65" s="150"/>
      <c r="O65" s="150"/>
    </row>
    <row r="66" spans="1:15" s="146" customFormat="1" ht="15.75">
      <c r="A66" s="140" t="s">
        <v>18</v>
      </c>
      <c r="B66" s="141">
        <v>4387</v>
      </c>
      <c r="C66" s="142">
        <v>0</v>
      </c>
      <c r="D66" s="139">
        <f t="shared" si="19"/>
        <v>4387</v>
      </c>
      <c r="E66" s="141">
        <v>4387</v>
      </c>
      <c r="F66" s="142">
        <v>0</v>
      </c>
      <c r="G66" s="139">
        <f t="shared" si="20"/>
        <v>4387</v>
      </c>
      <c r="H66" s="139">
        <v>4387</v>
      </c>
      <c r="I66" s="139">
        <v>0</v>
      </c>
      <c r="J66" s="143">
        <f t="shared" si="18"/>
        <v>4387</v>
      </c>
      <c r="K66" s="138">
        <f t="shared" si="9"/>
        <v>0</v>
      </c>
      <c r="L66" s="138">
        <f t="shared" si="7"/>
        <v>0</v>
      </c>
      <c r="M66" s="138">
        <f t="shared" si="8"/>
        <v>0</v>
      </c>
      <c r="N66" s="144"/>
      <c r="O66" s="145"/>
    </row>
    <row r="67" spans="1:15" s="146" customFormat="1" ht="15.75">
      <c r="A67" s="140" t="s">
        <v>69</v>
      </c>
      <c r="B67" s="141">
        <v>0</v>
      </c>
      <c r="C67" s="142">
        <v>0</v>
      </c>
      <c r="D67" s="139">
        <f t="shared" si="19"/>
        <v>0</v>
      </c>
      <c r="E67" s="141">
        <v>0</v>
      </c>
      <c r="F67" s="142">
        <v>0</v>
      </c>
      <c r="G67" s="139">
        <f t="shared" si="20"/>
        <v>0</v>
      </c>
      <c r="H67" s="139"/>
      <c r="I67" s="139"/>
      <c r="J67" s="143">
        <f t="shared" si="18"/>
        <v>0</v>
      </c>
      <c r="K67" s="138">
        <f t="shared" si="9"/>
        <v>0</v>
      </c>
      <c r="L67" s="138">
        <f t="shared" si="7"/>
        <v>0</v>
      </c>
      <c r="M67" s="138">
        <f t="shared" si="8"/>
        <v>0</v>
      </c>
      <c r="N67" s="144"/>
      <c r="O67" s="145"/>
    </row>
    <row r="68" spans="1:15" s="146" customFormat="1" ht="31.5">
      <c r="A68" s="140" t="s">
        <v>70</v>
      </c>
      <c r="B68" s="141">
        <v>25701</v>
      </c>
      <c r="C68" s="142">
        <v>0</v>
      </c>
      <c r="D68" s="139">
        <f t="shared" si="19"/>
        <v>25701</v>
      </c>
      <c r="E68" s="141">
        <v>25701</v>
      </c>
      <c r="F68" s="142">
        <v>0</v>
      </c>
      <c r="G68" s="139">
        <f t="shared" si="20"/>
        <v>25701</v>
      </c>
      <c r="H68" s="139">
        <v>25701</v>
      </c>
      <c r="I68" s="139"/>
      <c r="J68" s="143">
        <f t="shared" si="18"/>
        <v>25701</v>
      </c>
      <c r="K68" s="138">
        <f t="shared" si="9"/>
        <v>0</v>
      </c>
      <c r="L68" s="138">
        <f t="shared" si="7"/>
        <v>0</v>
      </c>
      <c r="M68" s="138">
        <f t="shared" si="8"/>
        <v>0</v>
      </c>
      <c r="N68" s="144"/>
      <c r="O68" s="145"/>
    </row>
    <row r="69" spans="1:15" s="146" customFormat="1" ht="22.5">
      <c r="A69" s="140" t="s">
        <v>71</v>
      </c>
      <c r="B69" s="134">
        <v>246329</v>
      </c>
      <c r="C69" s="135">
        <v>106684</v>
      </c>
      <c r="D69" s="151">
        <f t="shared" si="19"/>
        <v>139645</v>
      </c>
      <c r="E69" s="134">
        <v>246329</v>
      </c>
      <c r="F69" s="135">
        <v>106684</v>
      </c>
      <c r="G69" s="151">
        <f t="shared" si="20"/>
        <v>139645</v>
      </c>
      <c r="H69" s="152">
        <f>H71+H72+H73</f>
        <v>136893</v>
      </c>
      <c r="I69" s="152">
        <f>I71+I72+I73</f>
        <v>55523</v>
      </c>
      <c r="J69" s="153">
        <f t="shared" si="18"/>
        <v>81370</v>
      </c>
      <c r="K69" s="138">
        <f t="shared" si="9"/>
        <v>-109436</v>
      </c>
      <c r="L69" s="138">
        <f t="shared" si="7"/>
        <v>-51161</v>
      </c>
      <c r="M69" s="138">
        <f t="shared" si="8"/>
        <v>-58275</v>
      </c>
      <c r="N69" s="144"/>
      <c r="O69" s="148" t="s">
        <v>164</v>
      </c>
    </row>
    <row r="70" spans="1:15" s="146" customFormat="1" ht="15.75">
      <c r="A70" s="140" t="s">
        <v>41</v>
      </c>
      <c r="B70" s="134">
        <v>0</v>
      </c>
      <c r="C70" s="135">
        <v>0</v>
      </c>
      <c r="D70" s="136"/>
      <c r="E70" s="134">
        <v>0</v>
      </c>
      <c r="F70" s="135">
        <v>0</v>
      </c>
      <c r="G70" s="136"/>
      <c r="H70" s="139"/>
      <c r="I70" s="139"/>
      <c r="J70" s="137"/>
      <c r="K70" s="138">
        <f t="shared" si="9"/>
        <v>0</v>
      </c>
      <c r="L70" s="138">
        <f t="shared" si="7"/>
        <v>0</v>
      </c>
      <c r="M70" s="138">
        <f t="shared" si="8"/>
        <v>0</v>
      </c>
      <c r="N70" s="144"/>
      <c r="O70" s="145"/>
    </row>
    <row r="71" spans="1:15" ht="25.5" customHeight="1">
      <c r="A71" s="13" t="s">
        <v>72</v>
      </c>
      <c r="B71" s="134">
        <v>36163</v>
      </c>
      <c r="C71" s="135">
        <v>0</v>
      </c>
      <c r="D71" s="136">
        <f t="shared" si="19"/>
        <v>36163</v>
      </c>
      <c r="E71" s="134">
        <v>36163</v>
      </c>
      <c r="F71" s="135">
        <v>0</v>
      </c>
      <c r="G71" s="136">
        <f>E71-F71</f>
        <v>36163</v>
      </c>
      <c r="H71" s="139">
        <f>40511+8172</f>
        <v>48683</v>
      </c>
      <c r="I71" s="139">
        <v>0</v>
      </c>
      <c r="J71" s="137">
        <f t="shared" si="18"/>
        <v>48683</v>
      </c>
      <c r="K71" s="138">
        <f t="shared" si="9"/>
        <v>12520</v>
      </c>
      <c r="L71" s="138">
        <f t="shared" si="7"/>
        <v>0</v>
      </c>
      <c r="M71" s="138">
        <f t="shared" si="8"/>
        <v>12520</v>
      </c>
      <c r="N71" s="150"/>
      <c r="O71" s="148" t="s">
        <v>166</v>
      </c>
    </row>
    <row r="72" spans="1:15" s="146" customFormat="1" ht="42" customHeight="1">
      <c r="A72" s="140" t="s">
        <v>89</v>
      </c>
      <c r="B72" s="134">
        <f>113015+107396</f>
        <v>220411</v>
      </c>
      <c r="C72" s="135">
        <f>29041+107396</f>
        <v>136437</v>
      </c>
      <c r="D72" s="136">
        <f t="shared" si="19"/>
        <v>83974</v>
      </c>
      <c r="E72" s="134">
        <v>113015</v>
      </c>
      <c r="F72" s="135">
        <v>29041</v>
      </c>
      <c r="G72" s="136">
        <f>E72-F72</f>
        <v>83974</v>
      </c>
      <c r="H72" s="149">
        <v>76117</v>
      </c>
      <c r="I72" s="136">
        <v>43551</v>
      </c>
      <c r="J72" s="137">
        <f t="shared" si="18"/>
        <v>32566</v>
      </c>
      <c r="K72" s="138">
        <f t="shared" si="9"/>
        <v>-36898</v>
      </c>
      <c r="L72" s="138">
        <f t="shared" si="7"/>
        <v>14510</v>
      </c>
      <c r="M72" s="138">
        <f t="shared" si="8"/>
        <v>-51408</v>
      </c>
      <c r="N72" s="150"/>
      <c r="O72" s="148" t="s">
        <v>164</v>
      </c>
    </row>
    <row r="73" spans="1:15" ht="63" customHeight="1">
      <c r="A73" s="13" t="s">
        <v>88</v>
      </c>
      <c r="B73" s="134">
        <v>9255</v>
      </c>
      <c r="C73" s="135">
        <v>6555</v>
      </c>
      <c r="D73" s="136">
        <f t="shared" si="19"/>
        <v>2700</v>
      </c>
      <c r="E73" s="134">
        <v>9255</v>
      </c>
      <c r="F73" s="135">
        <v>6555</v>
      </c>
      <c r="G73" s="136">
        <f>E73-F73</f>
        <v>2700</v>
      </c>
      <c r="H73" s="149">
        <f>11972+121</f>
        <v>12093</v>
      </c>
      <c r="I73" s="149">
        <v>11972</v>
      </c>
      <c r="J73" s="137">
        <f t="shared" si="18"/>
        <v>121</v>
      </c>
      <c r="K73" s="138">
        <f t="shared" si="9"/>
        <v>2838</v>
      </c>
      <c r="L73" s="138">
        <f t="shared" si="7"/>
        <v>5417</v>
      </c>
      <c r="M73" s="138">
        <f t="shared" si="8"/>
        <v>-2579</v>
      </c>
      <c r="N73" s="150" t="s">
        <v>167</v>
      </c>
      <c r="O73" s="148" t="s">
        <v>164</v>
      </c>
    </row>
    <row r="74" spans="1:15" ht="15.75">
      <c r="A74" s="14" t="s">
        <v>73</v>
      </c>
      <c r="B74" s="80"/>
      <c r="C74" s="80"/>
      <c r="D74" s="80">
        <f t="shared" si="19"/>
        <v>0</v>
      </c>
      <c r="E74" s="80"/>
      <c r="F74" s="80"/>
      <c r="G74" s="80">
        <f>E74-F74</f>
        <v>0</v>
      </c>
      <c r="H74" s="78"/>
      <c r="I74" s="78"/>
      <c r="J74" s="81">
        <f t="shared" si="18"/>
        <v>0</v>
      </c>
      <c r="K74" s="82">
        <f t="shared" si="9"/>
        <v>0</v>
      </c>
      <c r="L74" s="82">
        <f t="shared" si="7"/>
        <v>0</v>
      </c>
      <c r="M74" s="82">
        <f t="shared" si="8"/>
        <v>0</v>
      </c>
      <c r="N74" s="56"/>
      <c r="O74" s="51"/>
    </row>
    <row r="75" spans="1:15" ht="16.5" customHeight="1">
      <c r="A75" s="14" t="s">
        <v>141</v>
      </c>
      <c r="B75" s="80">
        <f>B77+B78+B79+B80</f>
        <v>1275</v>
      </c>
      <c r="C75" s="80"/>
      <c r="D75" s="80">
        <f t="shared" si="19"/>
        <v>1275</v>
      </c>
      <c r="E75" s="80">
        <f>E77+E78+E79+E80</f>
        <v>275</v>
      </c>
      <c r="F75" s="80"/>
      <c r="G75" s="80">
        <f>E75-F75</f>
        <v>275</v>
      </c>
      <c r="H75" s="78">
        <f>H79+H80</f>
        <v>1157</v>
      </c>
      <c r="I75" s="78"/>
      <c r="J75" s="81">
        <f aca="true" t="shared" si="21" ref="J75:J80">H75-I75</f>
        <v>1157</v>
      </c>
      <c r="K75" s="82">
        <f t="shared" si="9"/>
        <v>882</v>
      </c>
      <c r="L75" s="82">
        <f t="shared" si="7"/>
        <v>0</v>
      </c>
      <c r="M75" s="82">
        <f t="shared" si="8"/>
        <v>882</v>
      </c>
      <c r="N75" s="56"/>
      <c r="O75" s="47"/>
    </row>
    <row r="76" spans="1:15" ht="19.5" customHeight="1">
      <c r="A76" s="14" t="s">
        <v>25</v>
      </c>
      <c r="B76" s="80"/>
      <c r="C76" s="80"/>
      <c r="D76" s="80"/>
      <c r="E76" s="80"/>
      <c r="F76" s="80"/>
      <c r="G76" s="80"/>
      <c r="H76" s="80"/>
      <c r="I76" s="80"/>
      <c r="J76" s="81"/>
      <c r="K76" s="82">
        <f t="shared" si="9"/>
        <v>0</v>
      </c>
      <c r="L76" s="82">
        <f t="shared" si="7"/>
        <v>0</v>
      </c>
      <c r="M76" s="82">
        <f t="shared" si="8"/>
        <v>0</v>
      </c>
      <c r="N76" s="56"/>
      <c r="O76" s="47"/>
    </row>
    <row r="77" spans="1:15" ht="49.5" customHeight="1">
      <c r="A77" s="14" t="s">
        <v>74</v>
      </c>
      <c r="B77" s="80">
        <v>122</v>
      </c>
      <c r="C77" s="80"/>
      <c r="D77" s="80">
        <f t="shared" si="19"/>
        <v>122</v>
      </c>
      <c r="E77" s="80">
        <v>122</v>
      </c>
      <c r="F77" s="80"/>
      <c r="G77" s="80">
        <f>E77-F77</f>
        <v>122</v>
      </c>
      <c r="H77" s="80"/>
      <c r="I77" s="80"/>
      <c r="J77" s="81">
        <f t="shared" si="21"/>
        <v>0</v>
      </c>
      <c r="K77" s="82">
        <f t="shared" si="9"/>
        <v>-122</v>
      </c>
      <c r="L77" s="82">
        <f t="shared" si="7"/>
        <v>0</v>
      </c>
      <c r="M77" s="82">
        <f t="shared" si="8"/>
        <v>-122</v>
      </c>
      <c r="N77" s="56"/>
      <c r="O77" s="47"/>
    </row>
    <row r="78" spans="1:15" ht="15.75" customHeight="1">
      <c r="A78" s="14" t="s">
        <v>75</v>
      </c>
      <c r="B78" s="80">
        <v>15</v>
      </c>
      <c r="C78" s="80"/>
      <c r="D78" s="80">
        <f t="shared" si="19"/>
        <v>15</v>
      </c>
      <c r="E78" s="80">
        <v>15</v>
      </c>
      <c r="F78" s="80"/>
      <c r="G78" s="80">
        <f>E78-F78</f>
        <v>15</v>
      </c>
      <c r="H78" s="80"/>
      <c r="I78" s="80"/>
      <c r="J78" s="81">
        <f t="shared" si="21"/>
        <v>0</v>
      </c>
      <c r="K78" s="82">
        <f t="shared" si="9"/>
        <v>-15</v>
      </c>
      <c r="L78" s="82">
        <f t="shared" si="7"/>
        <v>0</v>
      </c>
      <c r="M78" s="82">
        <f t="shared" si="8"/>
        <v>-15</v>
      </c>
      <c r="N78" s="56"/>
      <c r="O78" s="47"/>
    </row>
    <row r="79" spans="1:15" ht="15.75" customHeight="1">
      <c r="A79" s="14" t="s">
        <v>76</v>
      </c>
      <c r="B79" s="80">
        <v>138</v>
      </c>
      <c r="C79" s="80"/>
      <c r="D79" s="80">
        <f t="shared" si="19"/>
        <v>138</v>
      </c>
      <c r="E79" s="80">
        <v>138</v>
      </c>
      <c r="F79" s="80"/>
      <c r="G79" s="80">
        <f>E79-F79</f>
        <v>138</v>
      </c>
      <c r="H79" s="80">
        <v>157</v>
      </c>
      <c r="I79" s="80"/>
      <c r="J79" s="81">
        <f t="shared" si="21"/>
        <v>157</v>
      </c>
      <c r="K79" s="82">
        <f t="shared" si="9"/>
        <v>19</v>
      </c>
      <c r="L79" s="82">
        <f t="shared" si="7"/>
        <v>0</v>
      </c>
      <c r="M79" s="82">
        <f t="shared" si="8"/>
        <v>19</v>
      </c>
      <c r="N79" s="56"/>
      <c r="O79" s="47"/>
    </row>
    <row r="80" spans="1:15" ht="15.75">
      <c r="A80" s="14" t="s">
        <v>77</v>
      </c>
      <c r="B80" s="80">
        <v>1000</v>
      </c>
      <c r="C80" s="80"/>
      <c r="D80" s="80">
        <f t="shared" si="19"/>
        <v>1000</v>
      </c>
      <c r="E80" s="80">
        <v>0</v>
      </c>
      <c r="F80" s="80"/>
      <c r="G80" s="80">
        <f>E80-F80</f>
        <v>0</v>
      </c>
      <c r="H80" s="80">
        <v>1000</v>
      </c>
      <c r="I80" s="80"/>
      <c r="J80" s="81">
        <f t="shared" si="21"/>
        <v>1000</v>
      </c>
      <c r="K80" s="82">
        <f t="shared" si="9"/>
        <v>1000</v>
      </c>
      <c r="L80" s="82">
        <f t="shared" si="7"/>
        <v>0</v>
      </c>
      <c r="M80" s="82">
        <f t="shared" si="8"/>
        <v>1000</v>
      </c>
      <c r="N80" s="56"/>
      <c r="O80" s="47"/>
    </row>
    <row r="81" spans="1:15" ht="15.75">
      <c r="A81" s="58" t="s">
        <v>78</v>
      </c>
      <c r="B81" s="84">
        <f>B82+B86+B91+B92+B93+B94</f>
        <v>32274</v>
      </c>
      <c r="C81" s="84">
        <f aca="true" t="shared" si="22" ref="C81:J81">C82+C86+C91+C92+C93+C94</f>
        <v>0</v>
      </c>
      <c r="D81" s="84">
        <f t="shared" si="22"/>
        <v>32274</v>
      </c>
      <c r="E81" s="84">
        <f t="shared" si="22"/>
        <v>32274</v>
      </c>
      <c r="F81" s="84">
        <f t="shared" si="22"/>
        <v>0</v>
      </c>
      <c r="G81" s="84">
        <f t="shared" si="22"/>
        <v>32274</v>
      </c>
      <c r="H81" s="84">
        <f t="shared" si="22"/>
        <v>35370</v>
      </c>
      <c r="I81" s="84">
        <f t="shared" si="22"/>
        <v>0</v>
      </c>
      <c r="J81" s="84">
        <f t="shared" si="22"/>
        <v>35370</v>
      </c>
      <c r="K81" s="82">
        <f t="shared" si="9"/>
        <v>3096</v>
      </c>
      <c r="L81" s="82">
        <f t="shared" si="7"/>
        <v>0</v>
      </c>
      <c r="M81" s="82">
        <f t="shared" si="8"/>
        <v>3096</v>
      </c>
      <c r="N81" s="56"/>
      <c r="O81" s="52"/>
    </row>
    <row r="82" spans="1:15" ht="31.5">
      <c r="A82" s="14" t="s">
        <v>79</v>
      </c>
      <c r="B82" s="80">
        <v>28587</v>
      </c>
      <c r="C82" s="80"/>
      <c r="D82" s="80">
        <f>B82-C82</f>
        <v>28587</v>
      </c>
      <c r="E82" s="80">
        <v>28587</v>
      </c>
      <c r="F82" s="80"/>
      <c r="G82" s="80">
        <f>E82-F82</f>
        <v>28587</v>
      </c>
      <c r="H82" s="80">
        <v>29981</v>
      </c>
      <c r="I82" s="80"/>
      <c r="J82" s="86">
        <f>H82-I82</f>
        <v>29981</v>
      </c>
      <c r="K82" s="82">
        <f t="shared" si="9"/>
        <v>1394</v>
      </c>
      <c r="L82" s="82">
        <f t="shared" si="7"/>
        <v>0</v>
      </c>
      <c r="M82" s="82">
        <f t="shared" si="8"/>
        <v>1394</v>
      </c>
      <c r="N82" s="56"/>
      <c r="O82" s="148" t="s">
        <v>168</v>
      </c>
    </row>
    <row r="83" spans="1:15" ht="15.75">
      <c r="A83" s="14" t="s">
        <v>25</v>
      </c>
      <c r="B83" s="80"/>
      <c r="C83" s="80"/>
      <c r="D83" s="80"/>
      <c r="E83" s="80"/>
      <c r="F83" s="80"/>
      <c r="G83" s="80"/>
      <c r="H83" s="80"/>
      <c r="I83" s="80"/>
      <c r="J83" s="86"/>
      <c r="K83" s="82">
        <f aca="true" t="shared" si="23" ref="K83:K134">H83-E83</f>
        <v>0</v>
      </c>
      <c r="L83" s="82">
        <f aca="true" t="shared" si="24" ref="L83:L134">I83-F83</f>
        <v>0</v>
      </c>
      <c r="M83" s="82">
        <f aca="true" t="shared" si="25" ref="M83:M134">J83-G83</f>
        <v>0</v>
      </c>
      <c r="N83" s="56"/>
      <c r="O83" s="47"/>
    </row>
    <row r="84" spans="1:15" ht="38.25" customHeight="1">
      <c r="A84" s="14" t="s">
        <v>80</v>
      </c>
      <c r="B84" s="80">
        <v>21308</v>
      </c>
      <c r="C84" s="80"/>
      <c r="D84" s="80">
        <f aca="true" t="shared" si="26" ref="D84:D98">B84-C84</f>
        <v>21308</v>
      </c>
      <c r="E84" s="80">
        <v>21308</v>
      </c>
      <c r="F84" s="80">
        <v>0</v>
      </c>
      <c r="G84" s="80">
        <f aca="true" t="shared" si="27" ref="G84:G114">E84-F84</f>
        <v>21308</v>
      </c>
      <c r="H84" s="80">
        <v>22578</v>
      </c>
      <c r="I84" s="80"/>
      <c r="J84" s="86">
        <f aca="true" t="shared" si="28" ref="J84:J98">H84-I84</f>
        <v>22578</v>
      </c>
      <c r="K84" s="82">
        <f t="shared" si="23"/>
        <v>1270</v>
      </c>
      <c r="L84" s="82">
        <f t="shared" si="24"/>
        <v>0</v>
      </c>
      <c r="M84" s="82">
        <f t="shared" si="25"/>
        <v>1270</v>
      </c>
      <c r="N84" s="56"/>
      <c r="O84" s="52"/>
    </row>
    <row r="85" spans="1:15" ht="38.25" customHeight="1">
      <c r="A85" s="14" t="s">
        <v>81</v>
      </c>
      <c r="B85" s="80">
        <v>6676</v>
      </c>
      <c r="C85" s="80"/>
      <c r="D85" s="80">
        <f t="shared" si="26"/>
        <v>6676</v>
      </c>
      <c r="E85" s="80">
        <v>6676</v>
      </c>
      <c r="F85" s="80"/>
      <c r="G85" s="80">
        <f t="shared" si="27"/>
        <v>6676</v>
      </c>
      <c r="H85" s="80">
        <v>6821</v>
      </c>
      <c r="I85" s="80"/>
      <c r="J85" s="86">
        <f t="shared" si="28"/>
        <v>6821</v>
      </c>
      <c r="K85" s="82">
        <f t="shared" si="23"/>
        <v>145</v>
      </c>
      <c r="L85" s="82">
        <f t="shared" si="24"/>
        <v>0</v>
      </c>
      <c r="M85" s="82">
        <f t="shared" si="25"/>
        <v>145</v>
      </c>
      <c r="N85" s="56"/>
      <c r="O85" s="52"/>
    </row>
    <row r="86" spans="1:15" ht="31.5">
      <c r="A86" s="14" t="s">
        <v>82</v>
      </c>
      <c r="B86" s="80">
        <v>3553</v>
      </c>
      <c r="C86" s="80"/>
      <c r="D86" s="80">
        <f t="shared" si="26"/>
        <v>3553</v>
      </c>
      <c r="E86" s="80">
        <v>3553</v>
      </c>
      <c r="F86" s="80"/>
      <c r="G86" s="80">
        <f t="shared" si="27"/>
        <v>3553</v>
      </c>
      <c r="H86" s="80">
        <v>5282</v>
      </c>
      <c r="I86" s="80"/>
      <c r="J86" s="86">
        <f t="shared" si="28"/>
        <v>5282</v>
      </c>
      <c r="K86" s="82">
        <f t="shared" si="23"/>
        <v>1729</v>
      </c>
      <c r="L86" s="82">
        <f t="shared" si="24"/>
        <v>0</v>
      </c>
      <c r="M86" s="82">
        <f t="shared" si="25"/>
        <v>1729</v>
      </c>
      <c r="N86" s="56"/>
      <c r="O86" s="52"/>
    </row>
    <row r="87" spans="1:15" ht="18.75" customHeight="1">
      <c r="A87" s="14" t="s">
        <v>41</v>
      </c>
      <c r="B87" s="80"/>
      <c r="C87" s="80"/>
      <c r="D87" s="80"/>
      <c r="E87" s="80"/>
      <c r="F87" s="80"/>
      <c r="G87" s="80"/>
      <c r="H87" s="80"/>
      <c r="I87" s="80"/>
      <c r="J87" s="86"/>
      <c r="K87" s="82">
        <f t="shared" si="23"/>
        <v>0</v>
      </c>
      <c r="L87" s="82">
        <f t="shared" si="24"/>
        <v>0</v>
      </c>
      <c r="M87" s="82">
        <f t="shared" si="25"/>
        <v>0</v>
      </c>
      <c r="N87" s="56"/>
      <c r="O87" s="47"/>
    </row>
    <row r="88" spans="1:15" ht="30.75" customHeight="1">
      <c r="A88" s="14" t="s">
        <v>72</v>
      </c>
      <c r="B88" s="87">
        <v>1211</v>
      </c>
      <c r="C88" s="87"/>
      <c r="D88" s="87">
        <f t="shared" si="26"/>
        <v>1211</v>
      </c>
      <c r="E88" s="87">
        <f>B88</f>
        <v>1211</v>
      </c>
      <c r="F88" s="87"/>
      <c r="G88" s="87">
        <f t="shared" si="27"/>
        <v>1211</v>
      </c>
      <c r="H88" s="87">
        <v>1264</v>
      </c>
      <c r="I88" s="79"/>
      <c r="J88" s="86">
        <f t="shared" si="28"/>
        <v>1264</v>
      </c>
      <c r="K88" s="82">
        <f t="shared" si="23"/>
        <v>53</v>
      </c>
      <c r="L88" s="82">
        <f t="shared" si="24"/>
        <v>0</v>
      </c>
      <c r="M88" s="82">
        <f t="shared" si="25"/>
        <v>53</v>
      </c>
      <c r="N88" s="56"/>
      <c r="O88" s="52"/>
    </row>
    <row r="89" spans="1:15" ht="27.75" customHeight="1">
      <c r="A89" s="14" t="s">
        <v>89</v>
      </c>
      <c r="B89" s="87">
        <v>702</v>
      </c>
      <c r="C89" s="87"/>
      <c r="D89" s="87">
        <f t="shared" si="26"/>
        <v>702</v>
      </c>
      <c r="E89" s="87">
        <f>B89</f>
        <v>702</v>
      </c>
      <c r="F89" s="79"/>
      <c r="G89" s="79">
        <f t="shared" si="27"/>
        <v>702</v>
      </c>
      <c r="H89" s="87">
        <v>819</v>
      </c>
      <c r="I89" s="79"/>
      <c r="J89" s="86">
        <f t="shared" si="28"/>
        <v>819</v>
      </c>
      <c r="K89" s="82">
        <f t="shared" si="23"/>
        <v>117</v>
      </c>
      <c r="L89" s="82">
        <f t="shared" si="24"/>
        <v>0</v>
      </c>
      <c r="M89" s="82">
        <f t="shared" si="25"/>
        <v>117</v>
      </c>
      <c r="N89" s="56"/>
      <c r="O89" s="52"/>
    </row>
    <row r="90" spans="1:15" ht="28.5" customHeight="1">
      <c r="A90" s="14" t="s">
        <v>88</v>
      </c>
      <c r="B90" s="87">
        <v>26</v>
      </c>
      <c r="C90" s="87"/>
      <c r="D90" s="87">
        <f t="shared" si="26"/>
        <v>26</v>
      </c>
      <c r="E90" s="87">
        <f>B90</f>
        <v>26</v>
      </c>
      <c r="F90" s="79"/>
      <c r="G90" s="79">
        <f t="shared" si="27"/>
        <v>26</v>
      </c>
      <c r="H90" s="87">
        <v>0</v>
      </c>
      <c r="I90" s="79"/>
      <c r="J90" s="86">
        <f t="shared" si="28"/>
        <v>0</v>
      </c>
      <c r="K90" s="82">
        <f t="shared" si="23"/>
        <v>-26</v>
      </c>
      <c r="L90" s="82">
        <f t="shared" si="24"/>
        <v>0</v>
      </c>
      <c r="M90" s="82">
        <f t="shared" si="25"/>
        <v>-26</v>
      </c>
      <c r="N90" s="56"/>
      <c r="O90" s="52"/>
    </row>
    <row r="91" spans="1:15" ht="15.75">
      <c r="A91" s="14" t="s">
        <v>83</v>
      </c>
      <c r="B91" s="80"/>
      <c r="C91" s="80"/>
      <c r="D91" s="80">
        <f t="shared" si="26"/>
        <v>0</v>
      </c>
      <c r="E91" s="80"/>
      <c r="F91" s="80"/>
      <c r="G91" s="80">
        <f t="shared" si="27"/>
        <v>0</v>
      </c>
      <c r="H91" s="83"/>
      <c r="I91" s="80"/>
      <c r="J91" s="86">
        <f t="shared" si="28"/>
        <v>0</v>
      </c>
      <c r="K91" s="82">
        <f t="shared" si="23"/>
        <v>0</v>
      </c>
      <c r="L91" s="82">
        <f t="shared" si="24"/>
        <v>0</v>
      </c>
      <c r="M91" s="82">
        <f t="shared" si="25"/>
        <v>0</v>
      </c>
      <c r="N91" s="56"/>
      <c r="O91" s="47"/>
    </row>
    <row r="92" spans="1:15" ht="31.5">
      <c r="A92" s="14" t="s">
        <v>111</v>
      </c>
      <c r="B92" s="80"/>
      <c r="C92" s="80"/>
      <c r="D92" s="80">
        <f t="shared" si="26"/>
        <v>0</v>
      </c>
      <c r="E92" s="80"/>
      <c r="F92" s="80"/>
      <c r="G92" s="80">
        <f t="shared" si="27"/>
        <v>0</v>
      </c>
      <c r="H92" s="80"/>
      <c r="I92" s="80"/>
      <c r="J92" s="86">
        <f t="shared" si="28"/>
        <v>0</v>
      </c>
      <c r="K92" s="82">
        <f t="shared" si="23"/>
        <v>0</v>
      </c>
      <c r="L92" s="82">
        <f t="shared" si="24"/>
        <v>0</v>
      </c>
      <c r="M92" s="82">
        <f t="shared" si="25"/>
        <v>0</v>
      </c>
      <c r="N92" s="56"/>
      <c r="O92" s="47"/>
    </row>
    <row r="93" spans="1:15" ht="15.75">
      <c r="A93" s="14" t="s">
        <v>63</v>
      </c>
      <c r="B93" s="80"/>
      <c r="C93" s="80"/>
      <c r="D93" s="80">
        <f t="shared" si="26"/>
        <v>0</v>
      </c>
      <c r="E93" s="80"/>
      <c r="F93" s="80"/>
      <c r="G93" s="80">
        <f t="shared" si="27"/>
        <v>0</v>
      </c>
      <c r="H93" s="80"/>
      <c r="I93" s="80"/>
      <c r="J93" s="86">
        <f t="shared" si="28"/>
        <v>0</v>
      </c>
      <c r="K93" s="82">
        <f t="shared" si="23"/>
        <v>0</v>
      </c>
      <c r="L93" s="82">
        <f t="shared" si="24"/>
        <v>0</v>
      </c>
      <c r="M93" s="82">
        <f t="shared" si="25"/>
        <v>0</v>
      </c>
      <c r="N93" s="56"/>
      <c r="O93" s="47"/>
    </row>
    <row r="94" spans="1:15" ht="15.75">
      <c r="A94" s="14" t="s">
        <v>84</v>
      </c>
      <c r="B94" s="80">
        <f>B98</f>
        <v>134</v>
      </c>
      <c r="C94" s="80"/>
      <c r="D94" s="80">
        <f t="shared" si="26"/>
        <v>134</v>
      </c>
      <c r="E94" s="80">
        <f>E98</f>
        <v>134</v>
      </c>
      <c r="F94" s="80"/>
      <c r="G94" s="80">
        <f t="shared" si="27"/>
        <v>134</v>
      </c>
      <c r="H94" s="80">
        <v>107</v>
      </c>
      <c r="I94" s="80"/>
      <c r="J94" s="86">
        <f t="shared" si="28"/>
        <v>107</v>
      </c>
      <c r="K94" s="82">
        <f t="shared" si="23"/>
        <v>-27</v>
      </c>
      <c r="L94" s="82">
        <f t="shared" si="24"/>
        <v>0</v>
      </c>
      <c r="M94" s="82">
        <f t="shared" si="25"/>
        <v>-27</v>
      </c>
      <c r="N94" s="56"/>
      <c r="O94" s="47"/>
    </row>
    <row r="95" spans="1:15" ht="15" customHeight="1">
      <c r="A95" s="14" t="s">
        <v>25</v>
      </c>
      <c r="B95" s="80"/>
      <c r="C95" s="80"/>
      <c r="D95" s="80"/>
      <c r="E95" s="80"/>
      <c r="F95" s="80"/>
      <c r="G95" s="80"/>
      <c r="H95" s="80"/>
      <c r="I95" s="80"/>
      <c r="J95" s="86"/>
      <c r="K95" s="82">
        <f t="shared" si="23"/>
        <v>0</v>
      </c>
      <c r="L95" s="82">
        <f t="shared" si="24"/>
        <v>0</v>
      </c>
      <c r="M95" s="82">
        <f t="shared" si="25"/>
        <v>0</v>
      </c>
      <c r="N95" s="56"/>
      <c r="O95" s="47"/>
    </row>
    <row r="96" spans="1:15" ht="53.25" customHeight="1">
      <c r="A96" s="14" t="s">
        <v>85</v>
      </c>
      <c r="B96" s="80"/>
      <c r="C96" s="80"/>
      <c r="D96" s="80">
        <f t="shared" si="26"/>
        <v>0</v>
      </c>
      <c r="E96" s="80"/>
      <c r="F96" s="80"/>
      <c r="G96" s="80">
        <f t="shared" si="27"/>
        <v>0</v>
      </c>
      <c r="H96" s="80"/>
      <c r="I96" s="80"/>
      <c r="J96" s="86">
        <f t="shared" si="28"/>
        <v>0</v>
      </c>
      <c r="K96" s="82">
        <f t="shared" si="23"/>
        <v>0</v>
      </c>
      <c r="L96" s="82">
        <f t="shared" si="24"/>
        <v>0</v>
      </c>
      <c r="M96" s="82">
        <f t="shared" si="25"/>
        <v>0</v>
      </c>
      <c r="N96" s="56"/>
      <c r="O96" s="47"/>
    </row>
    <row r="97" spans="1:15" ht="16.5" customHeight="1">
      <c r="A97" s="14" t="s">
        <v>86</v>
      </c>
      <c r="B97" s="80"/>
      <c r="C97" s="80"/>
      <c r="D97" s="80">
        <f t="shared" si="26"/>
        <v>0</v>
      </c>
      <c r="E97" s="80"/>
      <c r="F97" s="80"/>
      <c r="G97" s="80">
        <f t="shared" si="27"/>
        <v>0</v>
      </c>
      <c r="H97" s="80"/>
      <c r="I97" s="80"/>
      <c r="J97" s="86">
        <f t="shared" si="28"/>
        <v>0</v>
      </c>
      <c r="K97" s="82">
        <f t="shared" si="23"/>
        <v>0</v>
      </c>
      <c r="L97" s="82">
        <f t="shared" si="24"/>
        <v>0</v>
      </c>
      <c r="M97" s="82">
        <f t="shared" si="25"/>
        <v>0</v>
      </c>
      <c r="N97" s="56"/>
      <c r="O97" s="47"/>
    </row>
    <row r="98" spans="1:15" ht="16.5" customHeight="1">
      <c r="A98" s="14" t="s">
        <v>87</v>
      </c>
      <c r="B98" s="80">
        <v>134</v>
      </c>
      <c r="C98" s="80"/>
      <c r="D98" s="80">
        <f t="shared" si="26"/>
        <v>134</v>
      </c>
      <c r="E98" s="80">
        <v>134</v>
      </c>
      <c r="F98" s="80"/>
      <c r="G98" s="80">
        <f t="shared" si="27"/>
        <v>134</v>
      </c>
      <c r="H98" s="80">
        <v>107</v>
      </c>
      <c r="I98" s="80"/>
      <c r="J98" s="86">
        <f t="shared" si="28"/>
        <v>107</v>
      </c>
      <c r="K98" s="82">
        <f t="shared" si="23"/>
        <v>-27</v>
      </c>
      <c r="L98" s="82">
        <f t="shared" si="24"/>
        <v>0</v>
      </c>
      <c r="M98" s="82">
        <f t="shared" si="25"/>
        <v>-27</v>
      </c>
      <c r="N98" s="56"/>
      <c r="O98" s="47"/>
    </row>
    <row r="99" spans="1:15" ht="12" customHeight="1">
      <c r="A99" s="17"/>
      <c r="B99" s="88"/>
      <c r="C99" s="88"/>
      <c r="D99" s="88"/>
      <c r="E99" s="88"/>
      <c r="F99" s="88"/>
      <c r="G99" s="80"/>
      <c r="H99" s="88"/>
      <c r="I99" s="88"/>
      <c r="J99" s="86"/>
      <c r="K99" s="82">
        <f t="shared" si="23"/>
        <v>0</v>
      </c>
      <c r="L99" s="82">
        <f t="shared" si="24"/>
        <v>0</v>
      </c>
      <c r="M99" s="82">
        <f t="shared" si="25"/>
        <v>0</v>
      </c>
      <c r="N99" s="56"/>
      <c r="O99" s="47"/>
    </row>
    <row r="100" spans="1:15" ht="20.25" customHeight="1">
      <c r="A100" s="89" t="s">
        <v>93</v>
      </c>
      <c r="B100" s="90">
        <f aca="true" t="shared" si="29" ref="B100:G100">SUM(B101:B114)</f>
        <v>799922</v>
      </c>
      <c r="C100" s="90">
        <f t="shared" si="29"/>
        <v>326732</v>
      </c>
      <c r="D100" s="90">
        <f t="shared" si="29"/>
        <v>473190</v>
      </c>
      <c r="E100" s="90">
        <f t="shared" si="29"/>
        <v>798922</v>
      </c>
      <c r="F100" s="90">
        <f t="shared" si="29"/>
        <v>326732</v>
      </c>
      <c r="G100" s="90">
        <f t="shared" si="29"/>
        <v>472190</v>
      </c>
      <c r="H100" s="90">
        <f>H101+H102+H103+H104+H105+H106+H107+H108+H109+H110+H111+H112</f>
        <v>699348</v>
      </c>
      <c r="I100" s="90">
        <f>I101+I102+I103+I104+I105+I106+I107+I108+I109+I110+I111+I112</f>
        <v>368937</v>
      </c>
      <c r="J100" s="90">
        <f>J101+J102+J103+J104+J105+J106+J107+J108+J109+J110+J111+J112</f>
        <v>330411</v>
      </c>
      <c r="K100" s="82">
        <f t="shared" si="23"/>
        <v>-99574</v>
      </c>
      <c r="L100" s="82">
        <f t="shared" si="24"/>
        <v>42205</v>
      </c>
      <c r="M100" s="82">
        <f t="shared" si="25"/>
        <v>-141779</v>
      </c>
      <c r="N100" s="45"/>
      <c r="O100" s="49"/>
    </row>
    <row r="101" spans="1:15" ht="30.75" customHeight="1">
      <c r="A101" s="91" t="s">
        <v>94</v>
      </c>
      <c r="B101" s="110">
        <v>78030</v>
      </c>
      <c r="C101" s="110">
        <v>50</v>
      </c>
      <c r="D101" s="105">
        <f>B101-C101</f>
        <v>77980</v>
      </c>
      <c r="E101" s="110">
        <v>77030</v>
      </c>
      <c r="F101" s="110">
        <v>50</v>
      </c>
      <c r="G101" s="106">
        <f t="shared" si="27"/>
        <v>76980</v>
      </c>
      <c r="H101" s="105">
        <v>78090</v>
      </c>
      <c r="I101" s="105">
        <v>7</v>
      </c>
      <c r="J101" s="107">
        <f>H101-I101</f>
        <v>78083</v>
      </c>
      <c r="K101" s="108">
        <f>H101-E101</f>
        <v>1060</v>
      </c>
      <c r="L101" s="108">
        <f t="shared" si="24"/>
        <v>-43</v>
      </c>
      <c r="M101" s="108">
        <f t="shared" si="25"/>
        <v>1103</v>
      </c>
      <c r="N101" s="74"/>
      <c r="O101" s="49"/>
    </row>
    <row r="102" spans="1:15" ht="28.5" customHeight="1">
      <c r="A102" s="93" t="s">
        <v>95</v>
      </c>
      <c r="B102" s="110">
        <v>642</v>
      </c>
      <c r="C102" s="110">
        <v>513</v>
      </c>
      <c r="D102" s="105">
        <f aca="true" t="shared" si="30" ref="D102:D114">B102-C102</f>
        <v>129</v>
      </c>
      <c r="E102" s="110">
        <v>642</v>
      </c>
      <c r="F102" s="110">
        <v>513</v>
      </c>
      <c r="G102" s="106">
        <f t="shared" si="27"/>
        <v>129</v>
      </c>
      <c r="H102" s="109">
        <v>669</v>
      </c>
      <c r="I102" s="109">
        <v>669</v>
      </c>
      <c r="J102" s="107">
        <f aca="true" t="shared" si="31" ref="J102:J114">H102-I102</f>
        <v>0</v>
      </c>
      <c r="K102" s="108">
        <f t="shared" si="23"/>
        <v>27</v>
      </c>
      <c r="L102" s="108">
        <f t="shared" si="24"/>
        <v>156</v>
      </c>
      <c r="M102" s="108">
        <f t="shared" si="25"/>
        <v>-129</v>
      </c>
      <c r="N102" s="74"/>
      <c r="O102" s="49"/>
    </row>
    <row r="103" spans="1:15" ht="33" customHeight="1">
      <c r="A103" s="93" t="s">
        <v>96</v>
      </c>
      <c r="B103" s="110">
        <v>20322</v>
      </c>
      <c r="C103" s="110">
        <v>1448</v>
      </c>
      <c r="D103" s="105">
        <f t="shared" si="30"/>
        <v>18874</v>
      </c>
      <c r="E103" s="110">
        <v>20322</v>
      </c>
      <c r="F103" s="110">
        <v>1448</v>
      </c>
      <c r="G103" s="106">
        <f t="shared" si="27"/>
        <v>18874</v>
      </c>
      <c r="H103" s="109">
        <v>23180</v>
      </c>
      <c r="I103" s="109">
        <v>384</v>
      </c>
      <c r="J103" s="107">
        <f t="shared" si="31"/>
        <v>22796</v>
      </c>
      <c r="K103" s="108">
        <f t="shared" si="23"/>
        <v>2858</v>
      </c>
      <c r="L103" s="108">
        <f t="shared" si="24"/>
        <v>-1064</v>
      </c>
      <c r="M103" s="108">
        <f t="shared" si="25"/>
        <v>3922</v>
      </c>
      <c r="N103" s="74"/>
      <c r="O103" s="52"/>
    </row>
    <row r="104" spans="1:15" ht="33" customHeight="1">
      <c r="A104" s="93" t="s">
        <v>97</v>
      </c>
      <c r="B104" s="110">
        <v>37928</v>
      </c>
      <c r="C104" s="110">
        <v>9753</v>
      </c>
      <c r="D104" s="105">
        <f t="shared" si="30"/>
        <v>28175</v>
      </c>
      <c r="E104" s="110">
        <v>37928</v>
      </c>
      <c r="F104" s="110">
        <v>9753</v>
      </c>
      <c r="G104" s="106">
        <f t="shared" si="27"/>
        <v>28175</v>
      </c>
      <c r="H104" s="109">
        <v>29733</v>
      </c>
      <c r="I104" s="109">
        <v>7550</v>
      </c>
      <c r="J104" s="107">
        <f t="shared" si="31"/>
        <v>22183</v>
      </c>
      <c r="K104" s="108">
        <f t="shared" si="23"/>
        <v>-8195</v>
      </c>
      <c r="L104" s="108">
        <f t="shared" si="24"/>
        <v>-2203</v>
      </c>
      <c r="M104" s="108">
        <f t="shared" si="25"/>
        <v>-5992</v>
      </c>
      <c r="N104" s="74"/>
      <c r="O104" s="49"/>
    </row>
    <row r="105" spans="1:15" ht="35.25" customHeight="1">
      <c r="A105" s="93" t="s">
        <v>98</v>
      </c>
      <c r="B105" s="110">
        <v>252668</v>
      </c>
      <c r="C105" s="110">
        <v>59607</v>
      </c>
      <c r="D105" s="105">
        <f t="shared" si="30"/>
        <v>193061</v>
      </c>
      <c r="E105" s="110">
        <v>252668</v>
      </c>
      <c r="F105" s="110">
        <v>59607</v>
      </c>
      <c r="G105" s="106">
        <f t="shared" si="27"/>
        <v>193061</v>
      </c>
      <c r="H105" s="109">
        <v>87255</v>
      </c>
      <c r="I105" s="109">
        <v>13009</v>
      </c>
      <c r="J105" s="107">
        <f t="shared" si="31"/>
        <v>74246</v>
      </c>
      <c r="K105" s="108">
        <f t="shared" si="23"/>
        <v>-165413</v>
      </c>
      <c r="L105" s="108">
        <f t="shared" si="24"/>
        <v>-46598</v>
      </c>
      <c r="M105" s="108">
        <f t="shared" si="25"/>
        <v>-118815</v>
      </c>
      <c r="N105" s="74"/>
      <c r="O105" s="49"/>
    </row>
    <row r="106" spans="1:15" ht="34.5" customHeight="1">
      <c r="A106" s="93" t="s">
        <v>99</v>
      </c>
      <c r="B106" s="110">
        <v>3126</v>
      </c>
      <c r="C106" s="110">
        <v>0</v>
      </c>
      <c r="D106" s="105">
        <f t="shared" si="30"/>
        <v>3126</v>
      </c>
      <c r="E106" s="110">
        <v>3126</v>
      </c>
      <c r="F106" s="110">
        <v>0</v>
      </c>
      <c r="G106" s="106">
        <f t="shared" si="27"/>
        <v>3126</v>
      </c>
      <c r="H106" s="109">
        <v>264</v>
      </c>
      <c r="I106" s="109">
        <v>0</v>
      </c>
      <c r="J106" s="107">
        <f t="shared" si="31"/>
        <v>264</v>
      </c>
      <c r="K106" s="108">
        <f t="shared" si="23"/>
        <v>-2862</v>
      </c>
      <c r="L106" s="108">
        <f t="shared" si="24"/>
        <v>0</v>
      </c>
      <c r="M106" s="108">
        <f t="shared" si="25"/>
        <v>-2862</v>
      </c>
      <c r="N106" s="74"/>
      <c r="O106" s="74"/>
    </row>
    <row r="107" spans="1:15" ht="39.75" customHeight="1">
      <c r="A107" s="93" t="s">
        <v>100</v>
      </c>
      <c r="B107" s="110">
        <v>333275</v>
      </c>
      <c r="C107" s="110">
        <v>213033</v>
      </c>
      <c r="D107" s="105">
        <f t="shared" si="30"/>
        <v>120242</v>
      </c>
      <c r="E107" s="110">
        <v>333275</v>
      </c>
      <c r="F107" s="110">
        <v>213033</v>
      </c>
      <c r="G107" s="106">
        <f t="shared" si="27"/>
        <v>120242</v>
      </c>
      <c r="H107" s="109">
        <v>400280</v>
      </c>
      <c r="I107" s="109">
        <v>311895</v>
      </c>
      <c r="J107" s="107">
        <f t="shared" si="31"/>
        <v>88385</v>
      </c>
      <c r="K107" s="108">
        <f t="shared" si="23"/>
        <v>67005</v>
      </c>
      <c r="L107" s="108">
        <f t="shared" si="24"/>
        <v>98862</v>
      </c>
      <c r="M107" s="108">
        <f t="shared" si="25"/>
        <v>-31857</v>
      </c>
      <c r="N107" s="74"/>
      <c r="O107" s="49"/>
    </row>
    <row r="108" spans="1:15" ht="38.25" customHeight="1">
      <c r="A108" s="93" t="s">
        <v>101</v>
      </c>
      <c r="B108" s="110">
        <v>16473</v>
      </c>
      <c r="C108" s="110">
        <v>10279</v>
      </c>
      <c r="D108" s="105">
        <f t="shared" si="30"/>
        <v>6194</v>
      </c>
      <c r="E108" s="110">
        <v>16473</v>
      </c>
      <c r="F108" s="110">
        <v>10279</v>
      </c>
      <c r="G108" s="106">
        <f t="shared" si="27"/>
        <v>6194</v>
      </c>
      <c r="H108" s="109">
        <v>16250</v>
      </c>
      <c r="I108" s="109">
        <v>8964</v>
      </c>
      <c r="J108" s="107">
        <f t="shared" si="31"/>
        <v>7286</v>
      </c>
      <c r="K108" s="108">
        <f t="shared" si="23"/>
        <v>-223</v>
      </c>
      <c r="L108" s="108">
        <f t="shared" si="24"/>
        <v>-1315</v>
      </c>
      <c r="M108" s="108">
        <f t="shared" si="25"/>
        <v>1092</v>
      </c>
      <c r="N108" s="74"/>
      <c r="O108" s="49"/>
    </row>
    <row r="109" spans="1:15" ht="18" customHeight="1">
      <c r="A109" s="93" t="s">
        <v>102</v>
      </c>
      <c r="B109" s="110">
        <v>0</v>
      </c>
      <c r="C109" s="110">
        <v>0</v>
      </c>
      <c r="D109" s="105">
        <f t="shared" si="30"/>
        <v>0</v>
      </c>
      <c r="E109" s="110">
        <v>0</v>
      </c>
      <c r="F109" s="110">
        <v>0</v>
      </c>
      <c r="G109" s="106">
        <f t="shared" si="27"/>
        <v>0</v>
      </c>
      <c r="H109" s="109">
        <v>0</v>
      </c>
      <c r="I109" s="109">
        <v>0</v>
      </c>
      <c r="J109" s="107">
        <f t="shared" si="31"/>
        <v>0</v>
      </c>
      <c r="K109" s="108">
        <f t="shared" si="23"/>
        <v>0</v>
      </c>
      <c r="L109" s="108">
        <f t="shared" si="24"/>
        <v>0</v>
      </c>
      <c r="M109" s="108">
        <f t="shared" si="25"/>
        <v>0</v>
      </c>
      <c r="N109" s="45"/>
      <c r="O109" s="49"/>
    </row>
    <row r="110" spans="1:15" ht="40.5" customHeight="1">
      <c r="A110" s="93" t="s">
        <v>103</v>
      </c>
      <c r="B110" s="110">
        <v>23198</v>
      </c>
      <c r="C110" s="110">
        <v>23790</v>
      </c>
      <c r="D110" s="105">
        <f t="shared" si="30"/>
        <v>-592</v>
      </c>
      <c r="E110" s="110">
        <v>23198</v>
      </c>
      <c r="F110" s="110">
        <v>23790</v>
      </c>
      <c r="G110" s="106">
        <f t="shared" si="27"/>
        <v>-592</v>
      </c>
      <c r="H110" s="109">
        <v>23850</v>
      </c>
      <c r="I110" s="109">
        <v>23798</v>
      </c>
      <c r="J110" s="107">
        <f t="shared" si="31"/>
        <v>52</v>
      </c>
      <c r="K110" s="108">
        <f t="shared" si="23"/>
        <v>652</v>
      </c>
      <c r="L110" s="108">
        <f t="shared" si="24"/>
        <v>8</v>
      </c>
      <c r="M110" s="108">
        <f t="shared" si="25"/>
        <v>644</v>
      </c>
      <c r="N110" s="74"/>
      <c r="O110" s="52"/>
    </row>
    <row r="111" spans="1:15" ht="35.25" customHeight="1">
      <c r="A111" s="93" t="s">
        <v>104</v>
      </c>
      <c r="B111" s="110">
        <v>27605</v>
      </c>
      <c r="C111" s="110">
        <v>7978</v>
      </c>
      <c r="D111" s="105">
        <f t="shared" si="30"/>
        <v>19627</v>
      </c>
      <c r="E111" s="110">
        <v>27605</v>
      </c>
      <c r="F111" s="110">
        <v>7978</v>
      </c>
      <c r="G111" s="106">
        <f t="shared" si="27"/>
        <v>19627</v>
      </c>
      <c r="H111" s="109">
        <v>32984</v>
      </c>
      <c r="I111" s="109">
        <v>2071</v>
      </c>
      <c r="J111" s="107">
        <f t="shared" si="31"/>
        <v>30913</v>
      </c>
      <c r="K111" s="108">
        <f t="shared" si="23"/>
        <v>5379</v>
      </c>
      <c r="L111" s="108">
        <f t="shared" si="24"/>
        <v>-5907</v>
      </c>
      <c r="M111" s="108">
        <f t="shared" si="25"/>
        <v>11286</v>
      </c>
      <c r="N111" s="74"/>
      <c r="O111" s="49"/>
    </row>
    <row r="112" spans="1:15" ht="35.25" customHeight="1">
      <c r="A112" s="93" t="s">
        <v>105</v>
      </c>
      <c r="B112" s="110">
        <v>6655</v>
      </c>
      <c r="C112" s="110">
        <v>281</v>
      </c>
      <c r="D112" s="105">
        <f t="shared" si="30"/>
        <v>6374</v>
      </c>
      <c r="E112" s="110">
        <v>6655</v>
      </c>
      <c r="F112" s="110">
        <v>281</v>
      </c>
      <c r="G112" s="106">
        <f t="shared" si="27"/>
        <v>6374</v>
      </c>
      <c r="H112" s="109">
        <v>6793</v>
      </c>
      <c r="I112" s="109">
        <v>590</v>
      </c>
      <c r="J112" s="107">
        <f t="shared" si="31"/>
        <v>6203</v>
      </c>
      <c r="K112" s="108">
        <f t="shared" si="23"/>
        <v>138</v>
      </c>
      <c r="L112" s="108">
        <f t="shared" si="24"/>
        <v>309</v>
      </c>
      <c r="M112" s="108">
        <f t="shared" si="25"/>
        <v>-171</v>
      </c>
      <c r="N112" s="74"/>
      <c r="O112" s="49"/>
    </row>
    <row r="113" spans="1:15" ht="18" customHeight="1">
      <c r="A113" s="93" t="s">
        <v>106</v>
      </c>
      <c r="B113" s="110"/>
      <c r="C113" s="110"/>
      <c r="D113" s="105">
        <f t="shared" si="30"/>
        <v>0</v>
      </c>
      <c r="E113" s="110"/>
      <c r="F113" s="110"/>
      <c r="G113" s="106">
        <f t="shared" si="27"/>
        <v>0</v>
      </c>
      <c r="H113" s="109"/>
      <c r="I113" s="109"/>
      <c r="J113" s="107">
        <f t="shared" si="31"/>
        <v>0</v>
      </c>
      <c r="K113" s="108">
        <f t="shared" si="23"/>
        <v>0</v>
      </c>
      <c r="L113" s="108">
        <f t="shared" si="24"/>
        <v>0</v>
      </c>
      <c r="M113" s="108">
        <f t="shared" si="25"/>
        <v>0</v>
      </c>
      <c r="N113" s="45"/>
      <c r="O113" s="49"/>
    </row>
    <row r="114" spans="1:15" ht="18" customHeight="1">
      <c r="A114" s="93" t="s">
        <v>107</v>
      </c>
      <c r="B114" s="110"/>
      <c r="C114" s="110"/>
      <c r="D114" s="105">
        <f t="shared" si="30"/>
        <v>0</v>
      </c>
      <c r="E114" s="110"/>
      <c r="F114" s="110"/>
      <c r="G114" s="106">
        <f t="shared" si="27"/>
        <v>0</v>
      </c>
      <c r="H114" s="109"/>
      <c r="I114" s="109"/>
      <c r="J114" s="107">
        <f t="shared" si="31"/>
        <v>0</v>
      </c>
      <c r="K114" s="108">
        <f t="shared" si="23"/>
        <v>0</v>
      </c>
      <c r="L114" s="108">
        <f t="shared" si="24"/>
        <v>0</v>
      </c>
      <c r="M114" s="108">
        <f t="shared" si="25"/>
        <v>0</v>
      </c>
      <c r="N114" s="45"/>
      <c r="O114" s="49"/>
    </row>
    <row r="115" spans="1:15" ht="20.25" customHeight="1">
      <c r="A115" s="17"/>
      <c r="B115" s="111"/>
      <c r="C115" s="111"/>
      <c r="D115" s="111"/>
      <c r="E115" s="112"/>
      <c r="F115" s="112"/>
      <c r="G115" s="112"/>
      <c r="H115" s="113"/>
      <c r="I115" s="113"/>
      <c r="J115" s="107"/>
      <c r="K115" s="108"/>
      <c r="L115" s="108"/>
      <c r="M115" s="108"/>
      <c r="N115" s="56"/>
      <c r="O115" s="47"/>
    </row>
    <row r="116" spans="1:15" ht="15.75">
      <c r="A116" s="18" t="s">
        <v>117</v>
      </c>
      <c r="B116" s="94">
        <f>B47+B81</f>
        <v>799922</v>
      </c>
      <c r="C116" s="94">
        <f aca="true" t="shared" si="32" ref="C116:J116">C47+C81</f>
        <v>449923</v>
      </c>
      <c r="D116" s="94">
        <f t="shared" si="32"/>
        <v>349999</v>
      </c>
      <c r="E116" s="94">
        <f t="shared" si="32"/>
        <v>798922</v>
      </c>
      <c r="F116" s="94">
        <f t="shared" si="32"/>
        <v>449923</v>
      </c>
      <c r="G116" s="94">
        <f t="shared" si="32"/>
        <v>348999</v>
      </c>
      <c r="H116" s="94">
        <f>H47+H81</f>
        <v>701998</v>
      </c>
      <c r="I116" s="94">
        <f t="shared" si="32"/>
        <v>368937</v>
      </c>
      <c r="J116" s="94">
        <f t="shared" si="32"/>
        <v>333061</v>
      </c>
      <c r="K116" s="95">
        <f t="shared" si="23"/>
        <v>-96924</v>
      </c>
      <c r="L116" s="95">
        <f t="shared" si="24"/>
        <v>-80986</v>
      </c>
      <c r="M116" s="95">
        <f t="shared" si="25"/>
        <v>-15938</v>
      </c>
      <c r="N116" s="55"/>
      <c r="O116" s="48"/>
    </row>
    <row r="117" spans="1:15" ht="15.75">
      <c r="A117" s="19" t="s">
        <v>9</v>
      </c>
      <c r="B117" s="96">
        <f>B8-B116</f>
        <v>-116853</v>
      </c>
      <c r="C117" s="96">
        <f aca="true" t="shared" si="33" ref="C117:J117">C8-C116</f>
        <v>-94326</v>
      </c>
      <c r="D117" s="96">
        <f t="shared" si="33"/>
        <v>-22527</v>
      </c>
      <c r="E117" s="96">
        <f t="shared" si="33"/>
        <v>-13839</v>
      </c>
      <c r="F117" s="96">
        <f t="shared" si="33"/>
        <v>-2911</v>
      </c>
      <c r="G117" s="96">
        <f t="shared" si="33"/>
        <v>-10928</v>
      </c>
      <c r="H117" s="96">
        <f t="shared" si="33"/>
        <v>0</v>
      </c>
      <c r="I117" s="96">
        <f t="shared" si="33"/>
        <v>0</v>
      </c>
      <c r="J117" s="96">
        <f t="shared" si="33"/>
        <v>0</v>
      </c>
      <c r="K117" s="82">
        <f t="shared" si="23"/>
        <v>13839</v>
      </c>
      <c r="L117" s="82">
        <f t="shared" si="24"/>
        <v>2911</v>
      </c>
      <c r="M117" s="82">
        <f t="shared" si="25"/>
        <v>10928</v>
      </c>
      <c r="N117" s="56"/>
      <c r="O117" s="47"/>
    </row>
    <row r="118" spans="1:15" ht="31.5">
      <c r="A118" s="20" t="s">
        <v>133</v>
      </c>
      <c r="B118" s="97">
        <f aca="true" t="shared" si="34" ref="B118:H118">B117/B9*100</f>
        <v>-119.63940166477256</v>
      </c>
      <c r="C118" s="97"/>
      <c r="D118" s="97"/>
      <c r="E118" s="97">
        <f t="shared" si="34"/>
        <v>-14.13671930863996</v>
      </c>
      <c r="F118" s="97"/>
      <c r="G118" s="97"/>
      <c r="H118" s="97">
        <f t="shared" si="34"/>
        <v>0</v>
      </c>
      <c r="I118" s="97"/>
      <c r="J118" s="97"/>
      <c r="K118" s="82">
        <f t="shared" si="23"/>
        <v>14.13671930863996</v>
      </c>
      <c r="L118" s="82">
        <f t="shared" si="24"/>
        <v>0</v>
      </c>
      <c r="M118" s="82">
        <f t="shared" si="25"/>
        <v>0</v>
      </c>
      <c r="N118" s="56"/>
      <c r="O118" s="47"/>
    </row>
    <row r="119" spans="1:15" ht="15.75" customHeight="1">
      <c r="A119" s="22" t="s">
        <v>52</v>
      </c>
      <c r="B119" s="90">
        <f>B120+B123+B126+B127+B128</f>
        <v>-116853</v>
      </c>
      <c r="C119" s="90">
        <f aca="true" t="shared" si="35" ref="C119:J119">C120+C123+C126+C127+C128</f>
        <v>-94326</v>
      </c>
      <c r="D119" s="90">
        <f t="shared" si="35"/>
        <v>-22527</v>
      </c>
      <c r="E119" s="90">
        <f t="shared" si="35"/>
        <v>-13839</v>
      </c>
      <c r="F119" s="90">
        <f t="shared" si="35"/>
        <v>-2911</v>
      </c>
      <c r="G119" s="90">
        <f t="shared" si="35"/>
        <v>-10928</v>
      </c>
      <c r="H119" s="90">
        <f t="shared" si="35"/>
        <v>0</v>
      </c>
      <c r="I119" s="90">
        <f t="shared" si="35"/>
        <v>0</v>
      </c>
      <c r="J119" s="90">
        <f t="shared" si="35"/>
        <v>0</v>
      </c>
      <c r="K119" s="82">
        <f t="shared" si="23"/>
        <v>13839</v>
      </c>
      <c r="L119" s="82">
        <f t="shared" si="24"/>
        <v>2911</v>
      </c>
      <c r="M119" s="82">
        <f t="shared" si="25"/>
        <v>10928</v>
      </c>
      <c r="N119" s="56"/>
      <c r="O119" s="47"/>
    </row>
    <row r="120" spans="1:15" ht="21.75" customHeight="1">
      <c r="A120" s="17" t="s">
        <v>10</v>
      </c>
      <c r="B120" s="88"/>
      <c r="C120" s="88"/>
      <c r="D120" s="88"/>
      <c r="E120" s="88"/>
      <c r="F120" s="88"/>
      <c r="G120" s="88"/>
      <c r="H120" s="88"/>
      <c r="I120" s="88"/>
      <c r="J120" s="92"/>
      <c r="K120" s="82">
        <f t="shared" si="23"/>
        <v>0</v>
      </c>
      <c r="L120" s="82">
        <f t="shared" si="24"/>
        <v>0</v>
      </c>
      <c r="M120" s="82">
        <f t="shared" si="25"/>
        <v>0</v>
      </c>
      <c r="N120" s="56"/>
      <c r="O120" s="47"/>
    </row>
    <row r="121" spans="1:15" ht="16.5" customHeight="1">
      <c r="A121" s="17" t="s">
        <v>11</v>
      </c>
      <c r="B121" s="88"/>
      <c r="C121" s="88"/>
      <c r="D121" s="88"/>
      <c r="E121" s="88"/>
      <c r="F121" s="88"/>
      <c r="G121" s="88"/>
      <c r="H121" s="88"/>
      <c r="I121" s="88"/>
      <c r="J121" s="92"/>
      <c r="K121" s="82">
        <f t="shared" si="23"/>
        <v>0</v>
      </c>
      <c r="L121" s="82">
        <f t="shared" si="24"/>
        <v>0</v>
      </c>
      <c r="M121" s="82">
        <f t="shared" si="25"/>
        <v>0</v>
      </c>
      <c r="N121" s="56"/>
      <c r="O121" s="47"/>
    </row>
    <row r="122" spans="1:15" ht="15.75">
      <c r="A122" s="17" t="s">
        <v>12</v>
      </c>
      <c r="B122" s="88"/>
      <c r="C122" s="88"/>
      <c r="D122" s="88"/>
      <c r="E122" s="88"/>
      <c r="F122" s="88"/>
      <c r="G122" s="88"/>
      <c r="H122" s="88"/>
      <c r="I122" s="88"/>
      <c r="J122" s="92"/>
      <c r="K122" s="82">
        <f t="shared" si="23"/>
        <v>0</v>
      </c>
      <c r="L122" s="82">
        <f t="shared" si="24"/>
        <v>0</v>
      </c>
      <c r="M122" s="82">
        <f t="shared" si="25"/>
        <v>0</v>
      </c>
      <c r="N122" s="56"/>
      <c r="O122" s="47"/>
    </row>
    <row r="123" spans="1:15" ht="20.25" customHeight="1">
      <c r="A123" s="17" t="s">
        <v>13</v>
      </c>
      <c r="B123" s="88"/>
      <c r="C123" s="88"/>
      <c r="D123" s="88"/>
      <c r="E123" s="88"/>
      <c r="F123" s="88"/>
      <c r="G123" s="88"/>
      <c r="H123" s="88"/>
      <c r="I123" s="88"/>
      <c r="J123" s="92"/>
      <c r="K123" s="82">
        <f t="shared" si="23"/>
        <v>0</v>
      </c>
      <c r="L123" s="82">
        <f t="shared" si="24"/>
        <v>0</v>
      </c>
      <c r="M123" s="82">
        <f t="shared" si="25"/>
        <v>0</v>
      </c>
      <c r="N123" s="56"/>
      <c r="O123" s="49"/>
    </row>
    <row r="124" spans="1:15" ht="20.25" customHeight="1">
      <c r="A124" s="17" t="s">
        <v>14</v>
      </c>
      <c r="B124" s="88"/>
      <c r="C124" s="88"/>
      <c r="D124" s="88"/>
      <c r="E124" s="88"/>
      <c r="F124" s="88"/>
      <c r="G124" s="88"/>
      <c r="H124" s="88"/>
      <c r="I124" s="88"/>
      <c r="J124" s="92"/>
      <c r="K124" s="82">
        <f t="shared" si="23"/>
        <v>0</v>
      </c>
      <c r="L124" s="82">
        <f t="shared" si="24"/>
        <v>0</v>
      </c>
      <c r="M124" s="82">
        <f t="shared" si="25"/>
        <v>0</v>
      </c>
      <c r="N124" s="56"/>
      <c r="O124" s="47"/>
    </row>
    <row r="125" spans="1:15" ht="15.75">
      <c r="A125" s="17" t="s">
        <v>15</v>
      </c>
      <c r="B125" s="88"/>
      <c r="C125" s="88"/>
      <c r="D125" s="88"/>
      <c r="E125" s="88"/>
      <c r="F125" s="88"/>
      <c r="G125" s="88"/>
      <c r="H125" s="88"/>
      <c r="I125" s="88"/>
      <c r="J125" s="92"/>
      <c r="K125" s="82">
        <f t="shared" si="23"/>
        <v>0</v>
      </c>
      <c r="L125" s="82">
        <f t="shared" si="24"/>
        <v>0</v>
      </c>
      <c r="M125" s="82">
        <f t="shared" si="25"/>
        <v>0</v>
      </c>
      <c r="N125" s="56"/>
      <c r="O125" s="47"/>
    </row>
    <row r="126" spans="1:15" ht="18" customHeight="1">
      <c r="A126" s="17" t="s">
        <v>53</v>
      </c>
      <c r="B126" s="88"/>
      <c r="C126" s="88"/>
      <c r="D126" s="88"/>
      <c r="E126" s="88"/>
      <c r="F126" s="88"/>
      <c r="G126" s="88"/>
      <c r="H126" s="88"/>
      <c r="I126" s="88"/>
      <c r="J126" s="92"/>
      <c r="K126" s="82">
        <f t="shared" si="23"/>
        <v>0</v>
      </c>
      <c r="L126" s="82">
        <f t="shared" si="24"/>
        <v>0</v>
      </c>
      <c r="M126" s="82">
        <f t="shared" si="25"/>
        <v>0</v>
      </c>
      <c r="N126" s="56"/>
      <c r="O126" s="47"/>
    </row>
    <row r="127" spans="1:15" ht="16.5" customHeight="1">
      <c r="A127" s="17" t="s">
        <v>19</v>
      </c>
      <c r="B127" s="88"/>
      <c r="C127" s="88"/>
      <c r="D127" s="88"/>
      <c r="E127" s="88"/>
      <c r="F127" s="88"/>
      <c r="G127" s="88"/>
      <c r="H127" s="88"/>
      <c r="I127" s="88"/>
      <c r="J127" s="92"/>
      <c r="K127" s="82">
        <f t="shared" si="23"/>
        <v>0</v>
      </c>
      <c r="L127" s="82">
        <f t="shared" si="24"/>
        <v>0</v>
      </c>
      <c r="M127" s="82">
        <f t="shared" si="25"/>
        <v>0</v>
      </c>
      <c r="N127" s="56"/>
      <c r="O127" s="47"/>
    </row>
    <row r="128" spans="1:15" ht="15.75">
      <c r="A128" s="17" t="s">
        <v>16</v>
      </c>
      <c r="B128" s="96">
        <f>B8-B116</f>
        <v>-116853</v>
      </c>
      <c r="C128" s="96">
        <f>C8-C116</f>
        <v>-94326</v>
      </c>
      <c r="D128" s="96">
        <f>B128-C128</f>
        <v>-22527</v>
      </c>
      <c r="E128" s="96">
        <f>E8-E116</f>
        <v>-13839</v>
      </c>
      <c r="F128" s="96">
        <f>F8-F116</f>
        <v>-2911</v>
      </c>
      <c r="G128" s="96">
        <f>E128-F128</f>
        <v>-10928</v>
      </c>
      <c r="H128" s="96">
        <f>H8-H116</f>
        <v>0</v>
      </c>
      <c r="I128" s="96">
        <f>I8-I116</f>
        <v>0</v>
      </c>
      <c r="J128" s="96">
        <f>H128-I128</f>
        <v>0</v>
      </c>
      <c r="K128" s="82">
        <f t="shared" si="23"/>
        <v>13839</v>
      </c>
      <c r="L128" s="82">
        <f t="shared" si="24"/>
        <v>2911</v>
      </c>
      <c r="M128" s="82">
        <f t="shared" si="25"/>
        <v>10928</v>
      </c>
      <c r="N128" s="56"/>
      <c r="O128" s="47"/>
    </row>
    <row r="129" spans="1:15" ht="15.75">
      <c r="A129" s="23"/>
      <c r="B129" s="98"/>
      <c r="C129" s="98"/>
      <c r="D129" s="98"/>
      <c r="E129" s="98"/>
      <c r="F129" s="98"/>
      <c r="G129" s="98"/>
      <c r="H129" s="98"/>
      <c r="I129" s="98"/>
      <c r="J129" s="99"/>
      <c r="K129" s="82"/>
      <c r="L129" s="82"/>
      <c r="M129" s="82"/>
      <c r="N129" s="56"/>
      <c r="O129" s="47"/>
    </row>
    <row r="130" spans="1:15" s="25" customFormat="1" ht="18" customHeight="1">
      <c r="A130" s="24" t="s">
        <v>90</v>
      </c>
      <c r="B130" s="88"/>
      <c r="C130" s="88"/>
      <c r="D130" s="88"/>
      <c r="E130" s="88"/>
      <c r="F130" s="88"/>
      <c r="G130" s="88"/>
      <c r="H130" s="88"/>
      <c r="I130" s="88"/>
      <c r="J130" s="99"/>
      <c r="K130" s="99" t="s">
        <v>20</v>
      </c>
      <c r="L130" s="99" t="s">
        <v>20</v>
      </c>
      <c r="M130" s="99" t="s">
        <v>20</v>
      </c>
      <c r="N130" s="53"/>
      <c r="O130" s="53"/>
    </row>
    <row r="131" spans="1:15" ht="31.5">
      <c r="A131" s="21" t="s">
        <v>91</v>
      </c>
      <c r="B131" s="97">
        <f aca="true" t="shared" si="36" ref="B131:H131">B130/B9*100</f>
        <v>0</v>
      </c>
      <c r="C131" s="97"/>
      <c r="D131" s="97"/>
      <c r="E131" s="97">
        <f t="shared" si="36"/>
        <v>0</v>
      </c>
      <c r="F131" s="97"/>
      <c r="G131" s="97"/>
      <c r="H131" s="97">
        <f t="shared" si="36"/>
        <v>0</v>
      </c>
      <c r="I131" s="97"/>
      <c r="J131" s="97"/>
      <c r="K131" s="99" t="s">
        <v>20</v>
      </c>
      <c r="L131" s="99" t="s">
        <v>20</v>
      </c>
      <c r="M131" s="99" t="s">
        <v>20</v>
      </c>
      <c r="N131" s="47"/>
      <c r="O131" s="47"/>
    </row>
    <row r="132" spans="1:15" ht="15.75">
      <c r="A132" s="26"/>
      <c r="B132" s="100"/>
      <c r="C132" s="100"/>
      <c r="D132" s="100"/>
      <c r="E132" s="100"/>
      <c r="F132" s="100"/>
      <c r="G132" s="100"/>
      <c r="H132" s="100"/>
      <c r="I132" s="100"/>
      <c r="J132" s="101"/>
      <c r="K132" s="99"/>
      <c r="L132" s="99"/>
      <c r="M132" s="99"/>
      <c r="N132" s="47"/>
      <c r="O132" s="47"/>
    </row>
    <row r="133" spans="1:15" ht="25.5" customHeight="1">
      <c r="A133" s="27" t="s">
        <v>123</v>
      </c>
      <c r="B133" s="102">
        <f>B50+B64+B84+B51+B85</f>
        <v>414905</v>
      </c>
      <c r="C133" s="102">
        <f>C50+C64+C84+C51</f>
        <v>241048</v>
      </c>
      <c r="D133" s="102">
        <f aca="true" t="shared" si="37" ref="D133:J133">D50+D64+D84</f>
        <v>154744</v>
      </c>
      <c r="E133" s="102">
        <f>E50+E64+E84+E51+E85</f>
        <v>414905</v>
      </c>
      <c r="F133" s="102">
        <f>F50+F64+F84+F51</f>
        <v>241048</v>
      </c>
      <c r="G133" s="102">
        <f t="shared" si="37"/>
        <v>154744</v>
      </c>
      <c r="H133" s="102">
        <f>H50+H64+H84+H51+H85</f>
        <v>480372</v>
      </c>
      <c r="I133" s="102">
        <f>I50+I64+I84+I51</f>
        <v>294256</v>
      </c>
      <c r="J133" s="102">
        <f t="shared" si="37"/>
        <v>166375</v>
      </c>
      <c r="K133" s="82">
        <f>H133-E133</f>
        <v>65467</v>
      </c>
      <c r="L133" s="82">
        <f t="shared" si="24"/>
        <v>53208</v>
      </c>
      <c r="M133" s="82">
        <f t="shared" si="25"/>
        <v>11631</v>
      </c>
      <c r="N133" s="56"/>
      <c r="O133" s="49"/>
    </row>
    <row r="134" spans="1:15" ht="15.75">
      <c r="A134" s="27" t="s">
        <v>124</v>
      </c>
      <c r="B134" s="102">
        <f>B88+B71+B54</f>
        <v>37736</v>
      </c>
      <c r="C134" s="102">
        <f aca="true" t="shared" si="38" ref="C134:J134">C88+C71+C54</f>
        <v>0</v>
      </c>
      <c r="D134" s="102">
        <f t="shared" si="38"/>
        <v>37736</v>
      </c>
      <c r="E134" s="102">
        <f t="shared" si="38"/>
        <v>37736</v>
      </c>
      <c r="F134" s="102">
        <f t="shared" si="38"/>
        <v>0</v>
      </c>
      <c r="G134" s="102">
        <f t="shared" si="38"/>
        <v>37736</v>
      </c>
      <c r="H134" s="102">
        <f>H88+H71+H54</f>
        <v>49947</v>
      </c>
      <c r="I134" s="102">
        <f t="shared" si="38"/>
        <v>0</v>
      </c>
      <c r="J134" s="102">
        <f t="shared" si="38"/>
        <v>49947</v>
      </c>
      <c r="K134" s="82">
        <f t="shared" si="23"/>
        <v>12211</v>
      </c>
      <c r="L134" s="82">
        <f t="shared" si="24"/>
        <v>0</v>
      </c>
      <c r="M134" s="82">
        <f t="shared" si="25"/>
        <v>12211</v>
      </c>
      <c r="N134" s="56"/>
      <c r="O134" s="54"/>
    </row>
    <row r="135" spans="1:15" ht="15.75">
      <c r="A135" s="167" t="s">
        <v>132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9"/>
    </row>
    <row r="136" spans="1:15" ht="18.75">
      <c r="A136" s="34" t="s">
        <v>129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2"/>
      <c r="L136" s="12"/>
      <c r="M136" s="12"/>
      <c r="N136" s="12"/>
      <c r="O136" s="16"/>
    </row>
    <row r="137" spans="1:15" ht="15.75">
      <c r="A137" s="17" t="s">
        <v>130</v>
      </c>
      <c r="B137" s="96">
        <v>37147</v>
      </c>
      <c r="C137" s="96">
        <v>17470</v>
      </c>
      <c r="D137" s="16">
        <f>B137-C137</f>
        <v>19677</v>
      </c>
      <c r="E137" s="96">
        <v>37147</v>
      </c>
      <c r="F137" s="96">
        <v>17470</v>
      </c>
      <c r="G137" s="16">
        <f>E137-F137</f>
        <v>19677</v>
      </c>
      <c r="H137" s="16">
        <v>28943</v>
      </c>
      <c r="I137" s="16">
        <v>7161</v>
      </c>
      <c r="J137" s="16">
        <f>H137-I137</f>
        <v>21782</v>
      </c>
      <c r="K137" s="12">
        <f aca="true" t="shared" si="39" ref="K137:M138">H137-E137</f>
        <v>-8204</v>
      </c>
      <c r="L137" s="12">
        <f t="shared" si="39"/>
        <v>-10309</v>
      </c>
      <c r="M137" s="12">
        <f t="shared" si="39"/>
        <v>2105</v>
      </c>
      <c r="N137" s="12"/>
      <c r="O137" s="16"/>
    </row>
    <row r="138" spans="1:15" ht="15.75">
      <c r="A138" s="17" t="s">
        <v>131</v>
      </c>
      <c r="B138" s="96">
        <v>37147</v>
      </c>
      <c r="C138" s="96">
        <v>17470</v>
      </c>
      <c r="D138" s="16">
        <f>B138-C138</f>
        <v>19677</v>
      </c>
      <c r="E138" s="96">
        <v>37147</v>
      </c>
      <c r="F138" s="96">
        <v>17470</v>
      </c>
      <c r="G138" s="16">
        <f>E138-F138</f>
        <v>19677</v>
      </c>
      <c r="H138" s="16">
        <v>28943</v>
      </c>
      <c r="I138" s="16">
        <v>7161</v>
      </c>
      <c r="J138" s="16">
        <f>H138-I138</f>
        <v>21782</v>
      </c>
      <c r="K138" s="12">
        <f t="shared" si="39"/>
        <v>-8204</v>
      </c>
      <c r="L138" s="12">
        <f t="shared" si="39"/>
        <v>-10309</v>
      </c>
      <c r="M138" s="12">
        <f t="shared" si="39"/>
        <v>2105</v>
      </c>
      <c r="N138" s="12"/>
      <c r="O138" s="16"/>
    </row>
    <row r="139" spans="1:15" ht="31.5" customHeight="1">
      <c r="A139" s="163" t="s">
        <v>126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5"/>
    </row>
    <row r="140" spans="1:15" ht="47.25">
      <c r="A140" s="16" t="s">
        <v>121</v>
      </c>
      <c r="B140" s="16"/>
      <c r="C140" s="16"/>
      <c r="D140" s="16"/>
      <c r="E140" s="16"/>
      <c r="F140" s="16"/>
      <c r="G140" s="16"/>
      <c r="H140" s="16"/>
      <c r="I140" s="16"/>
      <c r="J140" s="11"/>
      <c r="K140" s="12"/>
      <c r="L140" s="12"/>
      <c r="M140" s="12"/>
      <c r="N140" s="12"/>
      <c r="O140" s="28"/>
    </row>
    <row r="141" spans="1:15" ht="33.75">
      <c r="A141" s="35" t="s">
        <v>110</v>
      </c>
      <c r="B141" s="116">
        <f>20875.39-2490</f>
        <v>18385.39</v>
      </c>
      <c r="C141" s="117">
        <v>20875.39</v>
      </c>
      <c r="D141" s="117"/>
      <c r="E141" s="116">
        <f>B141</f>
        <v>18385.39</v>
      </c>
      <c r="F141" s="118">
        <f>C141</f>
        <v>20875.39</v>
      </c>
      <c r="G141" s="118">
        <f>E141-F141</f>
        <v>-2490</v>
      </c>
      <c r="H141" s="119">
        <v>21725.43</v>
      </c>
      <c r="I141" s="120">
        <v>21725.43</v>
      </c>
      <c r="J141" s="121">
        <f>H141-I141</f>
        <v>0</v>
      </c>
      <c r="K141" s="122">
        <f aca="true" t="shared" si="40" ref="K141:M151">H141-E141</f>
        <v>3340.040000000001</v>
      </c>
      <c r="L141" s="122">
        <f t="shared" si="40"/>
        <v>850.0400000000009</v>
      </c>
      <c r="M141" s="122">
        <f t="shared" si="40"/>
        <v>2490</v>
      </c>
      <c r="N141" s="74" t="s">
        <v>139</v>
      </c>
      <c r="O141" s="74" t="s">
        <v>139</v>
      </c>
    </row>
    <row r="142" spans="1:15" ht="15.75">
      <c r="A142" s="29" t="s">
        <v>118</v>
      </c>
      <c r="B142" s="116">
        <v>15.24</v>
      </c>
      <c r="C142" s="117" t="s">
        <v>127</v>
      </c>
      <c r="D142" s="117" t="s">
        <v>127</v>
      </c>
      <c r="E142" s="116">
        <f>B142</f>
        <v>15.24</v>
      </c>
      <c r="F142" s="117" t="s">
        <v>127</v>
      </c>
      <c r="G142" s="117" t="s">
        <v>127</v>
      </c>
      <c r="H142" s="119">
        <v>18</v>
      </c>
      <c r="I142" s="123" t="s">
        <v>127</v>
      </c>
      <c r="J142" s="123" t="s">
        <v>127</v>
      </c>
      <c r="K142" s="122">
        <f t="shared" si="40"/>
        <v>2.76</v>
      </c>
      <c r="L142" s="122"/>
      <c r="M142" s="122"/>
      <c r="N142" s="74"/>
      <c r="O142" s="74"/>
    </row>
    <row r="143" spans="1:15" ht="15.75">
      <c r="A143" s="29" t="s">
        <v>125</v>
      </c>
      <c r="B143" s="119">
        <f>(B141/B142/12/1.302)+5</f>
        <v>82.21392856806877</v>
      </c>
      <c r="C143" s="117" t="s">
        <v>127</v>
      </c>
      <c r="D143" s="117" t="s">
        <v>127</v>
      </c>
      <c r="E143" s="119">
        <f>(E141/E142/12/1.302)+5</f>
        <v>82.21392856806877</v>
      </c>
      <c r="F143" s="117" t="s">
        <v>127</v>
      </c>
      <c r="G143" s="117" t="s">
        <v>127</v>
      </c>
      <c r="H143" s="119">
        <f>(H141/H142/12/1.302)+5</f>
        <v>82.25091739204642</v>
      </c>
      <c r="I143" s="123" t="s">
        <v>127</v>
      </c>
      <c r="J143" s="123" t="s">
        <v>127</v>
      </c>
      <c r="K143" s="122">
        <f t="shared" si="40"/>
        <v>0.036988823977651464</v>
      </c>
      <c r="L143" s="122"/>
      <c r="M143" s="122"/>
      <c r="N143" s="74"/>
      <c r="O143" s="74"/>
    </row>
    <row r="144" spans="1:15" ht="33.75">
      <c r="A144" s="35" t="s">
        <v>108</v>
      </c>
      <c r="B144" s="116">
        <f>3676.37-136.2-800</f>
        <v>2740.17</v>
      </c>
      <c r="C144" s="117">
        <f>B144-D144</f>
        <v>2679.52</v>
      </c>
      <c r="D144" s="117">
        <v>60.65</v>
      </c>
      <c r="E144" s="116">
        <f>B144</f>
        <v>2740.17</v>
      </c>
      <c r="F144" s="118">
        <f>C144</f>
        <v>2679.52</v>
      </c>
      <c r="G144" s="118">
        <f>E144-F144</f>
        <v>60.65000000000009</v>
      </c>
      <c r="H144" s="119">
        <f>3836.66-210+600</f>
        <v>4226.66</v>
      </c>
      <c r="I144" s="123">
        <f>H144-J144</f>
        <v>4146.28</v>
      </c>
      <c r="J144" s="121">
        <v>80.38</v>
      </c>
      <c r="K144" s="122">
        <f t="shared" si="40"/>
        <v>1486.4899999999998</v>
      </c>
      <c r="L144" s="122">
        <f t="shared" si="40"/>
        <v>1466.7599999999998</v>
      </c>
      <c r="M144" s="122">
        <f t="shared" si="40"/>
        <v>19.729999999999905</v>
      </c>
      <c r="N144" s="74" t="s">
        <v>139</v>
      </c>
      <c r="O144" s="74" t="s">
        <v>139</v>
      </c>
    </row>
    <row r="145" spans="1:15" ht="15.75">
      <c r="A145" s="29" t="s">
        <v>119</v>
      </c>
      <c r="B145" s="116">
        <v>2.27</v>
      </c>
      <c r="C145" s="117" t="s">
        <v>127</v>
      </c>
      <c r="D145" s="117" t="s">
        <v>127</v>
      </c>
      <c r="E145" s="116">
        <f>B145</f>
        <v>2.27</v>
      </c>
      <c r="F145" s="117" t="s">
        <v>127</v>
      </c>
      <c r="G145" s="117" t="s">
        <v>127</v>
      </c>
      <c r="H145" s="119">
        <v>3.5</v>
      </c>
      <c r="I145" s="123" t="s">
        <v>127</v>
      </c>
      <c r="J145" s="123" t="s">
        <v>127</v>
      </c>
      <c r="K145" s="122">
        <f t="shared" si="40"/>
        <v>1.23</v>
      </c>
      <c r="L145" s="122"/>
      <c r="M145" s="122"/>
      <c r="N145" s="74"/>
      <c r="O145" s="74"/>
    </row>
    <row r="146" spans="1:15" ht="15.75">
      <c r="A146" s="29" t="s">
        <v>125</v>
      </c>
      <c r="B146" s="119">
        <f>(B144/B145/12/1.302)+5</f>
        <v>82.26083896682162</v>
      </c>
      <c r="C146" s="117" t="s">
        <v>127</v>
      </c>
      <c r="D146" s="117" t="s">
        <v>127</v>
      </c>
      <c r="E146" s="119">
        <f>(E144/E145/12/1.302)+5</f>
        <v>82.26083896682162</v>
      </c>
      <c r="F146" s="117" t="s">
        <v>127</v>
      </c>
      <c r="G146" s="117" t="s">
        <v>127</v>
      </c>
      <c r="H146" s="119">
        <f>(H144/H145/12/1.302)+5</f>
        <v>82.29244385926413</v>
      </c>
      <c r="I146" s="123" t="s">
        <v>127</v>
      </c>
      <c r="J146" s="123" t="s">
        <v>127</v>
      </c>
      <c r="K146" s="122">
        <f t="shared" si="40"/>
        <v>0.031604892442501864</v>
      </c>
      <c r="L146" s="122"/>
      <c r="M146" s="122"/>
      <c r="N146" s="74"/>
      <c r="O146" s="74"/>
    </row>
    <row r="147" spans="1:15" ht="33.75">
      <c r="A147" s="35" t="s">
        <v>109</v>
      </c>
      <c r="B147" s="116">
        <v>12887.53</v>
      </c>
      <c r="C147" s="117">
        <f>B147-D147</f>
        <v>9897.490000000002</v>
      </c>
      <c r="D147" s="117">
        <v>2990.04</v>
      </c>
      <c r="E147" s="116">
        <f>B147</f>
        <v>12887.53</v>
      </c>
      <c r="F147" s="118">
        <f>C147</f>
        <v>9897.490000000002</v>
      </c>
      <c r="G147" s="118">
        <f>E147-F147</f>
        <v>2990.039999999999</v>
      </c>
      <c r="H147" s="119">
        <f>I147+J147</f>
        <v>14527.37</v>
      </c>
      <c r="I147" s="123">
        <v>8815.69</v>
      </c>
      <c r="J147" s="121">
        <f>5661.68+50</f>
        <v>5711.68</v>
      </c>
      <c r="K147" s="122">
        <f t="shared" si="40"/>
        <v>1639.8400000000001</v>
      </c>
      <c r="L147" s="122">
        <f>I147-F147</f>
        <v>-1081.800000000001</v>
      </c>
      <c r="M147" s="122">
        <f t="shared" si="40"/>
        <v>2721.6400000000012</v>
      </c>
      <c r="N147" s="74" t="s">
        <v>139</v>
      </c>
      <c r="O147" s="74" t="s">
        <v>139</v>
      </c>
    </row>
    <row r="148" spans="1:15" ht="15.75">
      <c r="A148" s="29" t="s">
        <v>120</v>
      </c>
      <c r="B148" s="116">
        <v>10.68</v>
      </c>
      <c r="C148" s="117" t="s">
        <v>127</v>
      </c>
      <c r="D148" s="117" t="s">
        <v>127</v>
      </c>
      <c r="E148" s="116">
        <f>B148</f>
        <v>10.68</v>
      </c>
      <c r="F148" s="117" t="s">
        <v>127</v>
      </c>
      <c r="G148" s="117" t="s">
        <v>127</v>
      </c>
      <c r="H148" s="119">
        <v>12</v>
      </c>
      <c r="I148" s="123" t="s">
        <v>127</v>
      </c>
      <c r="J148" s="123" t="s">
        <v>127</v>
      </c>
      <c r="K148" s="122">
        <f t="shared" si="40"/>
        <v>1.3200000000000003</v>
      </c>
      <c r="L148" s="122"/>
      <c r="M148" s="122"/>
      <c r="N148" s="74"/>
      <c r="O148" s="75"/>
    </row>
    <row r="149" spans="1:15" ht="15.75">
      <c r="A149" s="29" t="s">
        <v>125</v>
      </c>
      <c r="B149" s="119">
        <f>(B147/B148/12/1.302)+5</f>
        <v>82.2335871443338</v>
      </c>
      <c r="C149" s="117" t="s">
        <v>127</v>
      </c>
      <c r="D149" s="117" t="s">
        <v>127</v>
      </c>
      <c r="E149" s="119">
        <f>(E147/E148/12/1.302)+5</f>
        <v>82.2335871443338</v>
      </c>
      <c r="F149" s="117" t="s">
        <v>127</v>
      </c>
      <c r="G149" s="117" t="s">
        <v>127</v>
      </c>
      <c r="H149" s="119">
        <f>(H147/H148/12/1.302)+5</f>
        <v>82.48426565966888</v>
      </c>
      <c r="I149" s="123" t="s">
        <v>127</v>
      </c>
      <c r="J149" s="123" t="s">
        <v>127</v>
      </c>
      <c r="K149" s="122">
        <f t="shared" si="40"/>
        <v>0.2506785153350819</v>
      </c>
      <c r="L149" s="122"/>
      <c r="M149" s="122"/>
      <c r="N149" s="74"/>
      <c r="O149" s="75"/>
    </row>
    <row r="150" spans="1:15" ht="83.25" customHeight="1">
      <c r="A150" s="36" t="s">
        <v>134</v>
      </c>
      <c r="B150" s="116">
        <v>47465.1</v>
      </c>
      <c r="C150" s="116">
        <v>44867.55</v>
      </c>
      <c r="D150" s="117">
        <f>B150-C150</f>
        <v>2597.5499999999956</v>
      </c>
      <c r="E150" s="116">
        <f>B150</f>
        <v>47465.1</v>
      </c>
      <c r="F150" s="118">
        <f>C150</f>
        <v>44867.55</v>
      </c>
      <c r="G150" s="118">
        <f>E150-F150</f>
        <v>2597.5499999999956</v>
      </c>
      <c r="H150" s="119">
        <v>59976.33</v>
      </c>
      <c r="I150" s="120">
        <v>59332.03</v>
      </c>
      <c r="J150" s="121">
        <f>H150-I150</f>
        <v>644.3000000000029</v>
      </c>
      <c r="K150" s="122">
        <f t="shared" si="40"/>
        <v>12511.230000000003</v>
      </c>
      <c r="L150" s="122">
        <f t="shared" si="40"/>
        <v>14464.479999999996</v>
      </c>
      <c r="M150" s="122">
        <f t="shared" si="40"/>
        <v>-1953.2499999999927</v>
      </c>
      <c r="N150" s="74" t="s">
        <v>147</v>
      </c>
      <c r="O150" s="74" t="s">
        <v>149</v>
      </c>
    </row>
    <row r="151" spans="1:15" ht="15.75">
      <c r="A151" s="41" t="s">
        <v>122</v>
      </c>
      <c r="B151" s="16">
        <v>141.63</v>
      </c>
      <c r="C151" s="124" t="s">
        <v>127</v>
      </c>
      <c r="D151" s="124" t="s">
        <v>127</v>
      </c>
      <c r="E151" s="16">
        <v>142</v>
      </c>
      <c r="F151" s="124" t="s">
        <v>127</v>
      </c>
      <c r="G151" s="124" t="s">
        <v>127</v>
      </c>
      <c r="H151" s="16">
        <v>142</v>
      </c>
      <c r="I151" s="124" t="s">
        <v>127</v>
      </c>
      <c r="J151" s="124" t="s">
        <v>127</v>
      </c>
      <c r="K151" s="12">
        <f t="shared" si="40"/>
        <v>0</v>
      </c>
      <c r="L151" s="12"/>
      <c r="M151" s="12"/>
      <c r="N151" s="45"/>
      <c r="O151" s="46"/>
    </row>
    <row r="152" spans="1:11" s="32" customFormat="1" ht="15.75">
      <c r="A152" s="37"/>
      <c r="B152" s="38"/>
      <c r="C152" s="39"/>
      <c r="D152" s="39"/>
      <c r="E152" s="37"/>
      <c r="F152" s="39"/>
      <c r="G152" s="39"/>
      <c r="H152" s="37"/>
      <c r="I152" s="39"/>
      <c r="J152" s="39"/>
      <c r="K152" s="40"/>
    </row>
    <row r="154" spans="1:15" ht="63" customHeight="1">
      <c r="A154" s="179" t="s">
        <v>142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31"/>
      <c r="O154" s="30"/>
    </row>
    <row r="155" spans="1:15" ht="24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0"/>
    </row>
    <row r="156" spans="1:14" ht="12.75">
      <c r="A156" s="42" t="s">
        <v>21</v>
      </c>
      <c r="B156" s="42" t="s">
        <v>135</v>
      </c>
      <c r="C156" s="42"/>
      <c r="D156" s="42"/>
      <c r="E156" s="42"/>
      <c r="F156" s="42"/>
      <c r="G156" s="42"/>
      <c r="H156" s="42"/>
      <c r="I156" s="42"/>
      <c r="J156" s="44"/>
      <c r="K156" s="43"/>
      <c r="L156" s="43"/>
      <c r="M156" s="43"/>
      <c r="N156" s="42"/>
    </row>
    <row r="157" spans="1:14" ht="12.75">
      <c r="A157" s="42"/>
      <c r="B157" s="42"/>
      <c r="C157" s="42"/>
      <c r="D157" s="42"/>
      <c r="E157" s="42"/>
      <c r="F157" s="42"/>
      <c r="G157" s="42"/>
      <c r="H157" s="42"/>
      <c r="I157" s="42"/>
      <c r="J157" s="44"/>
      <c r="K157" s="43"/>
      <c r="L157" s="43"/>
      <c r="M157" s="43"/>
      <c r="N157" s="42"/>
    </row>
    <row r="158" spans="1:14" ht="12.75">
      <c r="A158" s="42" t="s">
        <v>55</v>
      </c>
      <c r="B158" s="42"/>
      <c r="C158" s="42"/>
      <c r="D158" s="42"/>
      <c r="E158" s="42"/>
      <c r="F158" s="42"/>
      <c r="G158" s="42"/>
      <c r="H158" s="42"/>
      <c r="I158" s="42"/>
      <c r="J158" s="43"/>
      <c r="K158" s="43"/>
      <c r="L158" s="43"/>
      <c r="M158" s="43"/>
      <c r="N158" s="42"/>
    </row>
    <row r="159" spans="1:14" ht="12.75">
      <c r="A159" s="42" t="s">
        <v>136</v>
      </c>
      <c r="B159" s="42"/>
      <c r="C159" s="42"/>
      <c r="D159" s="42"/>
      <c r="E159" s="42"/>
      <c r="F159" s="42"/>
      <c r="G159" s="42"/>
      <c r="H159" s="42"/>
      <c r="I159" s="42"/>
      <c r="J159" s="43"/>
      <c r="K159" s="43"/>
      <c r="L159" s="43"/>
      <c r="M159" s="43"/>
      <c r="N159" s="42"/>
    </row>
    <row r="160" spans="1:14" ht="12.75">
      <c r="A160" s="42" t="s">
        <v>137</v>
      </c>
      <c r="B160" s="42"/>
      <c r="C160" s="42"/>
      <c r="D160" s="42"/>
      <c r="E160" s="42"/>
      <c r="F160" s="42"/>
      <c r="G160" s="42"/>
      <c r="H160" s="42"/>
      <c r="I160" s="42"/>
      <c r="J160" s="43"/>
      <c r="K160" s="43"/>
      <c r="L160" s="43"/>
      <c r="M160" s="43"/>
      <c r="N160" s="42"/>
    </row>
    <row r="161" spans="1:14" ht="25.5">
      <c r="A161" s="42" t="s">
        <v>144</v>
      </c>
      <c r="B161" s="42"/>
      <c r="C161" s="42"/>
      <c r="D161" s="42"/>
      <c r="E161" s="42"/>
      <c r="F161" s="42"/>
      <c r="G161" s="42"/>
      <c r="H161" s="42"/>
      <c r="I161" s="42"/>
      <c r="J161" s="43"/>
      <c r="K161" s="43"/>
      <c r="L161" s="43"/>
      <c r="M161" s="43"/>
      <c r="N161" s="42"/>
    </row>
    <row r="162" spans="1:14" ht="12.75">
      <c r="A162" s="42" t="s">
        <v>138</v>
      </c>
      <c r="B162" s="42"/>
      <c r="C162" s="42"/>
      <c r="D162" s="42"/>
      <c r="E162" s="42"/>
      <c r="F162" s="42"/>
      <c r="G162" s="42"/>
      <c r="H162" s="42"/>
      <c r="I162" s="42"/>
      <c r="J162" s="43"/>
      <c r="K162" s="43"/>
      <c r="L162" s="43"/>
      <c r="M162" s="43"/>
      <c r="N162" s="42"/>
    </row>
  </sheetData>
  <sheetProtection/>
  <mergeCells count="21">
    <mergeCell ref="A154:M154"/>
    <mergeCell ref="F5:G5"/>
    <mergeCell ref="H4:J4"/>
    <mergeCell ref="H5:H6"/>
    <mergeCell ref="I5:J5"/>
    <mergeCell ref="M1:O1"/>
    <mergeCell ref="A2:O2"/>
    <mergeCell ref="B5:B6"/>
    <mergeCell ref="C5:D5"/>
    <mergeCell ref="B4:D4"/>
    <mergeCell ref="E5:E6"/>
    <mergeCell ref="K5:K6"/>
    <mergeCell ref="E4:G4"/>
    <mergeCell ref="L5:M5"/>
    <mergeCell ref="N4:O4"/>
    <mergeCell ref="N5:N6"/>
    <mergeCell ref="O5:O6"/>
    <mergeCell ref="K4:M4"/>
    <mergeCell ref="A139:O139"/>
    <mergeCell ref="A4:A6"/>
    <mergeCell ref="A135:O135"/>
  </mergeCells>
  <printOptions/>
  <pageMargins left="0.3937007874015748" right="0" top="0.2362204724409449" bottom="0.2362204724409449" header="0.15748031496062992" footer="0.1968503937007874"/>
  <pageSetup fitToHeight="0" fitToWidth="1" horizontalDpi="300" verticalDpi="300" orientation="landscape" paperSize="9" scale="39" r:id="rId1"/>
  <headerFooter alignWithMargins="0">
    <oddFooter xml:space="preserve">&amp;L&amp;Z&amp;F&amp;C&amp;"Times New Roman,обычный"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9911</dc:creator>
  <cp:keywords/>
  <dc:description/>
  <cp:lastModifiedBy>Fin#Spec#1</cp:lastModifiedBy>
  <cp:lastPrinted>2022-11-02T11:42:55Z</cp:lastPrinted>
  <dcterms:created xsi:type="dcterms:W3CDTF">2010-11-17T11:39:51Z</dcterms:created>
  <dcterms:modified xsi:type="dcterms:W3CDTF">2023-11-13T06:11:36Z</dcterms:modified>
  <cp:category/>
  <cp:version/>
  <cp:contentType/>
  <cp:contentStatus/>
</cp:coreProperties>
</file>