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985" tabRatio="775" activeTab="1"/>
  </bookViews>
  <sheets>
    <sheet name="доходы 2022" sheetId="1" r:id="rId1"/>
    <sheet name="расходы 2022" sheetId="2" r:id="rId2"/>
  </sheets>
  <definedNames/>
  <calcPr fullCalcOnLoad="1"/>
</workbook>
</file>

<file path=xl/sharedStrings.xml><?xml version="1.0" encoding="utf-8"?>
<sst xmlns="http://schemas.openxmlformats.org/spreadsheetml/2006/main" count="220" uniqueCount="208">
  <si>
    <t>Наименование</t>
  </si>
  <si>
    <t>Раздел/ Подраздел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</si>
  <si>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</si>
  <si>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</si>
  <si>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</si>
  <si>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</si>
  <si>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</si>
  <si>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</si>
  <si>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</si>
  <si>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</si>
  <si>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Резервный фонды</t>
  </si>
  <si>
    <t>0111</t>
  </si>
  <si>
    <t xml:space="preserve">    Другие общегосударственные вопросы</t>
  </si>
  <si>
    <t>0113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</si>
  <si>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</si>
  <si>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</si>
  <si>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</si>
  <si>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</si>
  <si>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</si>
  <si>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</si>
  <si>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</si>
  <si>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</si>
  <si>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</si>
  <si>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</si>
  <si>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</si>
  <si>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</si>
  <si>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Дорожное хозяйство (дорожные фонды)</t>
  </si>
  <si>
    <t>0409</t>
  </si>
  <si>
    <t xml:space="preserve">    Связь и информатика</t>
  </si>
  <si>
    <t>0410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</si>
  <si>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</si>
  <si>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</si>
  <si>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</si>
  <si>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</si>
  <si>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</si>
  <si>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</si>
  <si>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</si>
  <si>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</si>
  <si>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</si>
  <si>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</si>
  <si>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  Другие вопросы в области жилищно-коммунального хозяйства</t>
  </si>
  <si>
    <t>0505</t>
  </si>
  <si>
    <t>0600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</si>
  <si>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</si>
  <si>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</si>
  <si>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</si>
  <si>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</si>
  <si>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Общее образование</t>
  </si>
  <si>
    <t>0702</t>
  </si>
  <si>
    <t xml:space="preserve">    Дополнительное образование детей</t>
  </si>
  <si>
    <t>0703</t>
  </si>
  <si>
    <t xml:space="preserve">    Молодежная политика</t>
  </si>
  <si>
    <t>0707</t>
  </si>
  <si>
    <t xml:space="preserve">    Другие вопросы в области образования</t>
  </si>
  <si>
    <t>0709</t>
  </si>
  <si>
    <t xml:space="preserve">  КУЛЬТУРА,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</si>
  <si>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</si>
  <si>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</si>
  <si>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</si>
  <si>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</si>
  <si>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</si>
  <si>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</si>
  <si>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</si>
  <si>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Социальное обеспечение населения</t>
  </si>
  <si>
    <t>1003</t>
  </si>
  <si>
    <t xml:space="preserve">    Охрана семьи и детства</t>
  </si>
  <si>
    <t>1004</t>
  </si>
  <si>
    <t xml:space="preserve">  ФИЗИЧЕСКАЯ КУЛЬТУРА И СПОРТ</t>
  </si>
  <si>
    <t>1100</t>
  </si>
  <si>
    <t xml:space="preserve">    Физическая культура
</t>
  </si>
  <si>
    <t>1101</t>
  </si>
  <si>
    <t>1200</t>
  </si>
  <si>
    <t xml:space="preserve">    Периодическая печать и издательства</t>
  </si>
  <si>
    <t>1202</t>
  </si>
  <si>
    <t>Судебная система</t>
  </si>
  <si>
    <t>0105</t>
  </si>
  <si>
    <t>НАЦИОНАЛЬНАЯ ОБОРОНА</t>
  </si>
  <si>
    <t xml:space="preserve">  Мобилизационная и вневойсковая подготовка</t>
  </si>
  <si>
    <t>0200</t>
  </si>
  <si>
    <t>0203</t>
  </si>
  <si>
    <t>0605</t>
  </si>
  <si>
    <t xml:space="preserve">  Другие вопросы в области охраны окружающей среды</t>
  </si>
  <si>
    <t>1102</t>
  </si>
  <si>
    <t xml:space="preserve">  Массовый спорт</t>
  </si>
  <si>
    <t>ОХРАНА ОКРУЖАЮЩЕЙ СРЕДЫ</t>
  </si>
  <si>
    <t>СРЕДСТВА МАССОВОЙ ИНФОРМАЦИИ</t>
  </si>
  <si>
    <t>изменения 1</t>
  </si>
  <si>
    <t>изменения 2</t>
  </si>
  <si>
    <t>изменения 3</t>
  </si>
  <si>
    <t>изменения 4</t>
  </si>
  <si>
    <t>ВСЕГО РАСХОДОВ</t>
  </si>
  <si>
    <t>ДОХОДЫ</t>
  </si>
  <si>
    <t>НАЛОГОВЫЕ И НЕНАЛОГОВЫЕ ДОХОДЫ</t>
  </si>
  <si>
    <t>000 1 00 00000 00 0000 000</t>
  </si>
  <si>
    <t>НАЛОГОВЫЕ ДОХОДЫ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</si>
  <si>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</si>
  <si>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</si>
  <si>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</si>
  <si>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</si>
  <si>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</si>
  <si>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</si>
  <si>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</si>
  <si>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</si>
  <si>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</si>
  <si>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</si>
  <si>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</si>
  <si>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</si>
  <si>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</si>
  <si>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</si>
  <si>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>Налог, взимаемый в связи с применением патентной системы налогообложения</t>
  </si>
  <si>
    <t>000 1 05 04000 02 0000 110</t>
  </si>
  <si>
    <t>НАЛОГИ НА ИМУЩЕСТВО</t>
  </si>
  <si>
    <t>000 1 06 00000 00 0000 000</t>
  </si>
  <si>
    <t xml:space="preserve">Налог на имущество физических лиц 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</si>
  <si>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</si>
  <si>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</si>
  <si>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</si>
  <si>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</si>
  <si>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</si>
  <si>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</si>
  <si>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</si>
  <si>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</si>
  <si>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</si>
  <si>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</si>
  <si>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</si>
  <si>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</si>
  <si>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</si>
  <si>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</si>
  <si>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</si>
  <si>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</si>
  <si>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</si>
  <si>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</si>
  <si>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ПЛАТЕЖИ ПРИ ПОЛЬЗОВАНИИ ПРИРОДНЫМИ РЕСУРСАМИ</t>
  </si>
  <si>
    <t>000 1 12 00000 00 0000 000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</si>
  <si>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</si>
  <si>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</si>
  <si>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</si>
  <si>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</si>
  <si>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</si>
  <si>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</si>
  <si>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</si>
  <si>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</si>
  <si>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</si>
  <si>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</si>
  <si>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</si>
  <si>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</si>
  <si>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</si>
  <si>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</si>
  <si>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</si>
  <si>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</si>
  <si>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>Прочие субсидии</t>
  </si>
  <si>
    <t>000 2 02 29999 00 0000 150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</si>
  <si>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</si>
  <si>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</si>
  <si>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</si>
  <si>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</si>
  <si>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</si>
  <si>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</si>
  <si>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</si>
  <si>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</si>
  <si>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</si>
  <si>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</si>
  <si>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</si>
  <si>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</si>
  <si>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</si>
  <si>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</si>
  <si>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на государственную регистрацию актов гражданского состояния</t>
  </si>
  <si>
    <t>000 2 02 35930 00 0000 150</t>
  </si>
  <si>
    <t>Единая субвенция местным бюджетам</t>
  </si>
  <si>
    <t>000 2 02 39998 00 0000 150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</si>
  <si>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</si>
  <si>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</si>
  <si>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Платежи в целях возмещения причиненного ущерба (убытков)</t>
  </si>
  <si>
    <t>000 1 16 10000 00 0000 140</t>
  </si>
  <si>
    <t>ПРОЧИЕ НЕНАЛОГОВЫЕ ДОХОДЫ</t>
  </si>
  <si>
    <t>000 1 17 00000 00 0000 000</t>
  </si>
  <si>
    <t>000 2 02 25304 00 0000 150</t>
  </si>
  <si>
    <t>Иные межбюджетные трансферты</t>
  </si>
  <si>
    <t>000 2 02 40000 00 0000 150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</si>
  <si>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</si>
  <si>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</si>
  <si>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</si>
  <si>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</si>
  <si>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</si>
  <si>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</si>
  <si>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</si>
  <si>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000 2 02 15001 00 0000 150</t>
  </si>
  <si>
    <t>000 2 02 15002 00 0000 150</t>
  </si>
  <si>
    <t>000 2 02 15010 00 0000 150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</si>
  <si>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</si>
  <si>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Межбюджетный трансферт, передаваемый бюджетам городских округов  на реализацию проектов развития социальной и инженерной инфраструктур</t>
  </si>
  <si>
    <t>Сведения о внесенных в течение 2022 года изменениях в решение "О бюджете ЗАТО Видяево на 2022 год и плановый период 2023 и 2024 годов"</t>
  </si>
  <si>
    <t>Утверждено решением Совета депутатов ЗАТО Видяево от 22.12.2021 № 381 "О бюджете ЗАТО Видяево на 2022 год и на плановый период 2023 и 2024 годов"</t>
  </si>
  <si>
    <t>000 2 02 45594 00 0000 150</t>
  </si>
  <si>
    <t xml:space="preserve">Субсидии бюджетам на софинансирование капитальных вложений в объекты муниципальной </t>
  </si>
  <si>
    <t>000 2 02 20077 00 0000 150</t>
  </si>
  <si>
    <t xml:space="preserve">редакция
РСД от 28.03.2022 № 409 </t>
  </si>
  <si>
    <t>Прочие межбюджетные трансферты, передаваемые бюджетам</t>
  </si>
  <si>
    <t>000 2 02 49999 00 0000 150</t>
  </si>
  <si>
    <t xml:space="preserve">редакция
РСД от 21.09.2022 № 448 </t>
  </si>
  <si>
    <t xml:space="preserve">редакция
РСД от 05.12.2022 № 50 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</si>
  <si>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</si>
  <si>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</si>
  <si>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редакция
РСД от 26.12.2022 № 64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</si>
  <si>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</si>
  <si>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</si>
  <si>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Обеспечение проведения выборов и референдумов</t>
  </si>
  <si>
    <t>0107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</si>
</sst>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_-* #,##0.0_р_._-;\-* #,##0.0_р_._-;_-* &quot;-&quot;??_р_._-;_-@_-"/>
    <numFmt numFmtId="180" formatCode="_-* #,##0.0_р_._-;\-* #,##0.0_р_._-;_-* &quot;-&quot;?_р_._-;_-@_-"/>
    <numFmt numFmtId="181" formatCode="[$€-2]\ ###,000_);[Red]\([$€-2]\ ###,000\)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00"/>
    <numFmt numFmtId="191" formatCode="#,##0.0000"/>
    <numFmt numFmtId="192" formatCode="#,##0.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name val="Arial Cyr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0"/>
      <color indexed="8"/>
      <name val="Arial CYR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rgb="FF000000"/>
      <name val="Arial Cyr"/>
      <family val="2"/>
    </font>
    <font>
      <b/>
      <sz val="10"/>
      <color rgb="FF000000"/>
      <name val="Arial Cyr"/>
      <family val="0"/>
    </font>
    <font>
      <b/>
      <sz val="10"/>
      <color rgb="FF000000"/>
      <name val="Arial CYR"/>
      <family val="2"/>
    </font>
    <font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4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4" fillId="0" borderId="1">
      <alignment horizontal="center" vertical="center" wrapText="1"/>
      <protection/>
    </xf>
    <xf numFmtId="0" fontId="35" fillId="0" borderId="1">
      <alignment vertical="top" wrapText="1"/>
      <protection/>
    </xf>
    <xf numFmtId="0" fontId="36" fillId="0" borderId="1">
      <alignment vertical="top" wrapText="1"/>
      <protection/>
    </xf>
    <xf numFmtId="49" fontId="34" fillId="0" borderId="1">
      <alignment horizontal="center" vertical="top" shrinkToFit="1"/>
      <protection/>
    </xf>
    <xf numFmtId="4" fontId="36" fillId="16" borderId="1">
      <alignment horizontal="right" vertical="top" shrinkToFit="1"/>
      <protection/>
    </xf>
    <xf numFmtId="4" fontId="34" fillId="17" borderId="1">
      <alignment horizontal="right" vertical="top" shrinkToFit="1"/>
      <protection/>
    </xf>
    <xf numFmtId="4" fontId="36" fillId="17" borderId="1">
      <alignment horizontal="right" vertical="top" shrinkToFit="1"/>
      <protection/>
    </xf>
    <xf numFmtId="4" fontId="35" fillId="17" borderId="1">
      <alignment horizontal="right" vertical="top" shrinkToFit="1"/>
      <protection/>
    </xf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5" fillId="7" borderId="2" applyNumberFormat="0" applyAlignment="0" applyProtection="0"/>
    <xf numFmtId="0" fontId="6" fillId="22" borderId="3" applyNumberFormat="0" applyAlignment="0" applyProtection="0"/>
    <xf numFmtId="0" fontId="7" fillId="22" borderId="2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3" borderId="8" applyNumberFormat="0" applyAlignment="0" applyProtection="0"/>
    <xf numFmtId="0" fontId="13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5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0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right" wrapText="1"/>
    </xf>
    <xf numFmtId="0" fontId="20" fillId="0" borderId="0" xfId="0" applyFont="1" applyFill="1" applyAlignment="1">
      <alignment vertical="top" wrapText="1"/>
    </xf>
    <xf numFmtId="0" fontId="37" fillId="0" borderId="0" xfId="0" applyFont="1" applyFill="1" applyAlignment="1">
      <alignment vertical="top" wrapText="1"/>
    </xf>
    <xf numFmtId="49" fontId="38" fillId="0" borderId="1" xfId="36" applyNumberFormat="1" applyFont="1" applyFill="1" applyProtection="1">
      <alignment horizontal="center" vertical="top" shrinkToFit="1"/>
      <protection/>
    </xf>
    <xf numFmtId="4" fontId="38" fillId="0" borderId="1" xfId="37" applyNumberFormat="1" applyFont="1" applyFill="1" applyProtection="1">
      <alignment horizontal="right" vertical="top" shrinkToFit="1"/>
      <protection/>
    </xf>
    <xf numFmtId="0" fontId="38" fillId="0" borderId="0" xfId="0" applyFont="1" applyFill="1" applyAlignment="1">
      <alignment vertical="top" wrapText="1"/>
    </xf>
    <xf numFmtId="49" fontId="39" fillId="0" borderId="1" xfId="36" applyNumberFormat="1" applyFont="1" applyFill="1" applyProtection="1">
      <alignment horizontal="center" vertical="top" shrinkToFit="1"/>
      <protection/>
    </xf>
    <xf numFmtId="0" fontId="21" fillId="0" borderId="0" xfId="0" applyFont="1" applyFill="1" applyAlignment="1">
      <alignment vertical="top" wrapText="1"/>
    </xf>
    <xf numFmtId="4" fontId="40" fillId="0" borderId="0" xfId="0" applyNumberFormat="1" applyFont="1" applyFill="1" applyAlignment="1">
      <alignment horizontal="left" wrapText="1"/>
    </xf>
    <xf numFmtId="4" fontId="40" fillId="0" borderId="0" xfId="0" applyNumberFormat="1" applyFont="1" applyFill="1" applyAlignment="1">
      <alignment horizontal="center" wrapText="1"/>
    </xf>
    <xf numFmtId="4" fontId="40" fillId="0" borderId="0" xfId="0" applyNumberFormat="1" applyFont="1" applyFill="1" applyAlignment="1">
      <alignment horizontal="right" wrapText="1"/>
    </xf>
    <xf numFmtId="4" fontId="41" fillId="0" borderId="0" xfId="0" applyNumberFormat="1" applyFont="1" applyFill="1" applyAlignment="1">
      <alignment vertical="top" wrapText="1"/>
    </xf>
    <xf numFmtId="4" fontId="40" fillId="0" borderId="0" xfId="0" applyNumberFormat="1" applyFont="1" applyFill="1" applyAlignment="1">
      <alignment vertical="top" wrapText="1"/>
    </xf>
    <xf numFmtId="4" fontId="20" fillId="0" borderId="0" xfId="0" applyNumberFormat="1" applyFont="1" applyFill="1" applyAlignment="1">
      <alignment horizontal="right" wrapText="1"/>
    </xf>
    <xf numFmtId="0" fontId="38" fillId="0" borderId="1" xfId="35" applyNumberFormat="1" applyFont="1" applyFill="1" applyAlignment="1" applyProtection="1">
      <alignment horizontal="left" vertical="top" wrapText="1"/>
      <protection/>
    </xf>
    <xf numFmtId="0" fontId="39" fillId="0" borderId="1" xfId="35" applyNumberFormat="1" applyFont="1" applyFill="1" applyAlignment="1" applyProtection="1">
      <alignment horizontal="left" vertical="top" wrapText="1"/>
      <protection/>
    </xf>
    <xf numFmtId="4" fontId="22" fillId="0" borderId="1" xfId="37" applyNumberFormat="1" applyFont="1" applyFill="1" applyProtection="1">
      <alignment horizontal="right" vertical="top" shrinkToFit="1"/>
      <protection/>
    </xf>
    <xf numFmtId="4" fontId="23" fillId="0" borderId="1" xfId="37" applyNumberFormat="1" applyFont="1" applyFill="1" applyProtection="1">
      <alignment horizontal="right" vertical="top" shrinkToFit="1"/>
      <protection/>
    </xf>
    <xf numFmtId="4" fontId="39" fillId="0" borderId="1" xfId="40" applyFont="1" applyFill="1" applyAlignment="1">
      <alignment horizontal="right" vertical="center" shrinkToFit="1"/>
      <protection/>
    </xf>
    <xf numFmtId="4" fontId="23" fillId="0" borderId="1" xfId="37" applyNumberFormat="1" applyFont="1" applyFill="1" applyAlignment="1" applyProtection="1">
      <alignment horizontal="right" shrinkToFit="1"/>
      <protection/>
    </xf>
    <xf numFmtId="4" fontId="22" fillId="0" borderId="1" xfId="37" applyNumberFormat="1" applyFont="1" applyFill="1" applyAlignment="1" applyProtection="1">
      <alignment horizontal="right" vertical="top" shrinkToFit="1"/>
      <protection/>
    </xf>
    <xf numFmtId="0" fontId="38" fillId="0" borderId="11" xfId="33" applyFont="1" applyBorder="1">
      <alignment horizontal="center" vertical="center" wrapText="1"/>
      <protection/>
    </xf>
    <xf numFmtId="0" fontId="21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4" fontId="23" fillId="0" borderId="1" xfId="37" applyNumberFormat="1" applyFont="1" applyFill="1" applyAlignment="1" applyProtection="1">
      <alignment horizontal="right" vertical="top" shrinkToFit="1"/>
      <protection/>
    </xf>
    <xf numFmtId="0" fontId="21" fillId="26" borderId="13" xfId="0" applyNumberFormat="1" applyFont="1" applyFill="1" applyBorder="1" applyAlignment="1">
      <alignment horizontal="left" wrapText="1"/>
    </xf>
    <xf numFmtId="0" fontId="20" fillId="27" borderId="13" xfId="0" applyFont="1" applyFill="1" applyBorder="1" applyAlignment="1">
      <alignment horizontal="center" wrapText="1"/>
    </xf>
    <xf numFmtId="0" fontId="21" fillId="26" borderId="12" xfId="0" applyNumberFormat="1" applyFont="1" applyFill="1" applyBorder="1" applyAlignment="1">
      <alignment horizontal="left" wrapText="1"/>
    </xf>
    <xf numFmtId="0" fontId="21" fillId="27" borderId="12" xfId="0" applyFont="1" applyFill="1" applyBorder="1" applyAlignment="1">
      <alignment horizontal="center" wrapText="1"/>
    </xf>
    <xf numFmtId="0" fontId="21" fillId="26" borderId="12" xfId="0" applyNumberFormat="1" applyFont="1" applyFill="1" applyBorder="1" applyAlignment="1">
      <alignment horizontal="left"/>
    </xf>
    <xf numFmtId="0" fontId="21" fillId="26" borderId="12" xfId="0" applyFont="1" applyFill="1" applyBorder="1" applyAlignment="1">
      <alignment horizontal="center" wrapText="1"/>
    </xf>
    <xf numFmtId="0" fontId="20" fillId="26" borderId="12" xfId="0" applyNumberFormat="1" applyFont="1" applyFill="1" applyBorder="1" applyAlignment="1">
      <alignment horizontal="left" wrapText="1"/>
    </xf>
    <xf numFmtId="0" fontId="20" fillId="26" borderId="12" xfId="0" applyFont="1" applyFill="1" applyBorder="1" applyAlignment="1">
      <alignment horizontal="center" wrapText="1"/>
    </xf>
    <xf numFmtId="0" fontId="21" fillId="26" borderId="12" xfId="0" applyFont="1" applyFill="1" applyBorder="1" applyAlignment="1">
      <alignment horizontal="left" vertical="top" wrapText="1"/>
    </xf>
    <xf numFmtId="0" fontId="20" fillId="26" borderId="12" xfId="0" applyNumberFormat="1" applyFont="1" applyFill="1" applyBorder="1" applyAlignment="1">
      <alignment horizontal="left"/>
    </xf>
    <xf numFmtId="4" fontId="21" fillId="26" borderId="14" xfId="0" applyNumberFormat="1" applyFont="1" applyFill="1" applyBorder="1" applyAlignment="1">
      <alignment horizontal="center" wrapText="1"/>
    </xf>
    <xf numFmtId="4" fontId="21" fillId="26" borderId="14" xfId="0" applyNumberFormat="1" applyFont="1" applyFill="1" applyBorder="1" applyAlignment="1">
      <alignment horizontal="center"/>
    </xf>
    <xf numFmtId="4" fontId="20" fillId="26" borderId="14" xfId="0" applyNumberFormat="1" applyFont="1" applyFill="1" applyBorder="1" applyAlignment="1">
      <alignment horizontal="center"/>
    </xf>
    <xf numFmtId="4" fontId="21" fillId="26" borderId="12" xfId="0" applyNumberFormat="1" applyFont="1" applyFill="1" applyBorder="1" applyAlignment="1">
      <alignment horizontal="center"/>
    </xf>
    <xf numFmtId="4" fontId="20" fillId="26" borderId="12" xfId="0" applyNumberFormat="1" applyFont="1" applyFill="1" applyBorder="1" applyAlignment="1">
      <alignment horizontal="center"/>
    </xf>
    <xf numFmtId="0" fontId="20" fillId="0" borderId="0" xfId="0" applyFont="1" applyFill="1" applyAlignment="1">
      <alignment vertical="center" wrapText="1"/>
    </xf>
    <xf numFmtId="4" fontId="20" fillId="0" borderId="0" xfId="0" applyNumberFormat="1" applyFont="1" applyFill="1" applyAlignment="1">
      <alignment vertical="top" wrapText="1"/>
    </xf>
    <xf numFmtId="4" fontId="21" fillId="0" borderId="12" xfId="0" applyNumberFormat="1" applyFont="1" applyFill="1" applyBorder="1" applyAlignment="1">
      <alignment horizontal="center" wrapText="1"/>
    </xf>
    <xf numFmtId="4" fontId="20" fillId="0" borderId="12" xfId="0" applyNumberFormat="1" applyFont="1" applyFill="1" applyBorder="1" applyAlignment="1">
      <alignment horizontal="center" wrapText="1"/>
    </xf>
    <xf numFmtId="4" fontId="20" fillId="0" borderId="0" xfId="0" applyNumberFormat="1" applyFont="1" applyFill="1" applyAlignment="1">
      <alignment horizontal="center" vertical="top" wrapText="1"/>
    </xf>
    <xf numFmtId="0" fontId="20" fillId="0" borderId="12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center" wrapText="1"/>
    </xf>
    <xf numFmtId="4" fontId="20" fillId="26" borderId="15" xfId="0" applyNumberFormat="1" applyFont="1" applyFill="1" applyBorder="1" applyAlignment="1">
      <alignment horizontal="center"/>
    </xf>
    <xf numFmtId="4" fontId="21" fillId="0" borderId="12" xfId="0" applyNumberFormat="1" applyFont="1" applyFill="1" applyBorder="1" applyAlignment="1">
      <alignment horizontal="right" wrapText="1"/>
    </xf>
    <xf numFmtId="4" fontId="22" fillId="0" borderId="12" xfId="0" applyNumberFormat="1" applyFont="1" applyFill="1" applyBorder="1" applyAlignment="1">
      <alignment horizontal="right" wrapText="1"/>
    </xf>
    <xf numFmtId="0" fontId="21" fillId="0" borderId="0" xfId="0" applyFont="1" applyFill="1" applyAlignment="1">
      <alignment wrapText="1"/>
    </xf>
    <xf numFmtId="0" fontId="20" fillId="27" borderId="12" xfId="0" applyFont="1" applyFill="1" applyBorder="1" applyAlignment="1">
      <alignment horizontal="left" wrapText="1"/>
    </xf>
    <xf numFmtId="4" fontId="22" fillId="0" borderId="1" xfId="37" applyNumberFormat="1" applyFont="1" applyFill="1" applyAlignment="1" applyProtection="1">
      <alignment horizontal="right" shrinkToFit="1"/>
      <protection/>
    </xf>
    <xf numFmtId="4" fontId="23" fillId="0" borderId="16" xfId="37" applyNumberFormat="1" applyFont="1" applyFill="1" applyBorder="1" applyAlignment="1" applyProtection="1">
      <alignment horizontal="right" shrinkToFit="1"/>
      <protection/>
    </xf>
    <xf numFmtId="4" fontId="23" fillId="0" borderId="1" xfId="37" applyNumberFormat="1" applyFont="1" applyFill="1" applyAlignment="1" applyProtection="1">
      <alignment shrinkToFit="1"/>
      <protection/>
    </xf>
    <xf numFmtId="4" fontId="23" fillId="0" borderId="16" xfId="37" applyNumberFormat="1" applyFont="1" applyFill="1" applyBorder="1" applyAlignment="1" applyProtection="1">
      <alignment shrinkToFit="1"/>
      <protection/>
    </xf>
    <xf numFmtId="4" fontId="23" fillId="0" borderId="12" xfId="37" applyNumberFormat="1" applyFont="1" applyFill="1" applyBorder="1" applyAlignment="1" applyProtection="1">
      <alignment shrinkToFit="1"/>
      <protection/>
    </xf>
    <xf numFmtId="4" fontId="22" fillId="0" borderId="1" xfId="37" applyNumberFormat="1" applyFont="1" applyFill="1" applyAlignment="1" applyProtection="1">
      <alignment shrinkToFit="1"/>
      <protection/>
    </xf>
    <xf numFmtId="4" fontId="22" fillId="26" borderId="12" xfId="0" applyNumberFormat="1" applyFont="1" applyFill="1" applyBorder="1" applyAlignment="1">
      <alignment horizontal="center"/>
    </xf>
    <xf numFmtId="4" fontId="22" fillId="0" borderId="0" xfId="37" applyNumberFormat="1" applyFont="1" applyFill="1" applyBorder="1" applyAlignment="1" applyProtection="1">
      <alignment shrinkToFit="1"/>
      <protection/>
    </xf>
    <xf numFmtId="4" fontId="22" fillId="0" borderId="0" xfId="0" applyNumberFormat="1" applyFont="1" applyFill="1" applyBorder="1" applyAlignment="1">
      <alignment horizontal="right" wrapText="1"/>
    </xf>
    <xf numFmtId="4" fontId="22" fillId="0" borderId="17" xfId="37" applyNumberFormat="1" applyFont="1" applyFill="1" applyBorder="1" applyAlignment="1" applyProtection="1">
      <alignment shrinkToFit="1"/>
      <protection/>
    </xf>
    <xf numFmtId="4" fontId="22" fillId="0" borderId="18" xfId="37" applyNumberFormat="1" applyFont="1" applyFill="1" applyBorder="1" applyAlignment="1" applyProtection="1">
      <alignment shrinkToFit="1"/>
      <protection/>
    </xf>
    <xf numFmtId="4" fontId="21" fillId="0" borderId="0" xfId="0" applyNumberFormat="1" applyFont="1" applyFill="1" applyBorder="1" applyAlignment="1">
      <alignment horizontal="center" wrapText="1"/>
    </xf>
    <xf numFmtId="0" fontId="21" fillId="26" borderId="12" xfId="0" applyFont="1" applyFill="1" applyBorder="1" applyAlignment="1">
      <alignment horizontal="center" vertical="center" wrapText="1"/>
    </xf>
    <xf numFmtId="4" fontId="21" fillId="26" borderId="12" xfId="0" applyNumberFormat="1" applyFont="1" applyFill="1" applyBorder="1" applyAlignment="1">
      <alignment horizontal="center" wrapText="1"/>
    </xf>
    <xf numFmtId="4" fontId="20" fillId="26" borderId="12" xfId="0" applyNumberFormat="1" applyFont="1" applyFill="1" applyBorder="1" applyAlignment="1">
      <alignment horizontal="center" wrapText="1"/>
    </xf>
    <xf numFmtId="0" fontId="20" fillId="26" borderId="0" xfId="0" applyFont="1" applyFill="1" applyAlignment="1">
      <alignment vertical="top" wrapText="1"/>
    </xf>
    <xf numFmtId="49" fontId="39" fillId="0" borderId="19" xfId="36" applyNumberFormat="1" applyFont="1" applyFill="1" applyBorder="1" applyProtection="1">
      <alignment horizontal="center" vertical="top" shrinkToFit="1"/>
      <protection/>
    </xf>
    <xf numFmtId="4" fontId="38" fillId="0" borderId="16" xfId="37" applyNumberFormat="1" applyFont="1" applyFill="1" applyBorder="1" applyProtection="1">
      <alignment horizontal="right" vertical="top" shrinkToFit="1"/>
      <protection/>
    </xf>
    <xf numFmtId="4" fontId="39" fillId="26" borderId="12" xfId="37" applyNumberFormat="1" applyFont="1" applyFill="1" applyBorder="1" applyAlignment="1" applyProtection="1">
      <alignment horizontal="right" vertical="top" shrinkToFit="1"/>
      <protection/>
    </xf>
    <xf numFmtId="4" fontId="38" fillId="0" borderId="20" xfId="37" applyNumberFormat="1" applyFont="1" applyFill="1" applyBorder="1" applyProtection="1">
      <alignment horizontal="right" vertical="top" shrinkToFit="1"/>
      <protection/>
    </xf>
    <xf numFmtId="4" fontId="38" fillId="0" borderId="11" xfId="37" applyNumberFormat="1" applyFont="1" applyFill="1" applyBorder="1" applyProtection="1">
      <alignment horizontal="right" vertical="top" shrinkToFit="1"/>
      <protection/>
    </xf>
    <xf numFmtId="4" fontId="23" fillId="0" borderId="21" xfId="37" applyNumberFormat="1" applyFont="1" applyFill="1" applyBorder="1" applyAlignment="1" applyProtection="1">
      <alignment horizontal="right" vertical="center" shrinkToFit="1"/>
      <protection/>
    </xf>
    <xf numFmtId="4" fontId="23" fillId="0" borderId="22" xfId="37" applyNumberFormat="1" applyFont="1" applyFill="1" applyBorder="1" applyAlignment="1" applyProtection="1">
      <alignment horizontal="right" vertical="top" shrinkToFit="1"/>
      <protection/>
    </xf>
    <xf numFmtId="4" fontId="39" fillId="26" borderId="14" xfId="37" applyNumberFormat="1" applyFont="1" applyFill="1" applyBorder="1" applyAlignment="1" applyProtection="1">
      <alignment horizontal="right" vertical="top" shrinkToFit="1"/>
      <protection/>
    </xf>
    <xf numFmtId="4" fontId="23" fillId="0" borderId="21" xfId="37" applyNumberFormat="1" applyFont="1" applyFill="1" applyBorder="1" applyAlignment="1" applyProtection="1">
      <alignment horizontal="right" vertical="top" shrinkToFit="1"/>
      <protection/>
    </xf>
    <xf numFmtId="4" fontId="39" fillId="0" borderId="23" xfId="40" applyFont="1" applyFill="1" applyBorder="1" applyAlignment="1">
      <alignment horizontal="right" vertical="top" shrinkToFit="1"/>
      <protection/>
    </xf>
    <xf numFmtId="4" fontId="39" fillId="0" borderId="19" xfId="40" applyFont="1" applyFill="1" applyBorder="1" applyAlignment="1">
      <alignment horizontal="right" vertical="top" shrinkToFit="1"/>
      <protection/>
    </xf>
    <xf numFmtId="4" fontId="23" fillId="0" borderId="21" xfId="37" applyNumberFormat="1" applyFont="1" applyFill="1" applyBorder="1" applyProtection="1">
      <alignment horizontal="right" vertical="top" shrinkToFit="1"/>
      <protection/>
    </xf>
    <xf numFmtId="4" fontId="23" fillId="0" borderId="21" xfId="37" applyNumberFormat="1" applyFont="1" applyFill="1" applyBorder="1" applyAlignment="1" applyProtection="1">
      <alignment horizontal="right" shrinkToFit="1"/>
      <protection/>
    </xf>
    <xf numFmtId="0" fontId="22" fillId="26" borderId="12" xfId="0" applyFont="1" applyFill="1" applyBorder="1" applyAlignment="1">
      <alignment horizontal="center" vertical="center" wrapText="1"/>
    </xf>
    <xf numFmtId="4" fontId="38" fillId="26" borderId="16" xfId="37" applyNumberFormat="1" applyFont="1" applyFill="1" applyBorder="1" applyProtection="1">
      <alignment horizontal="right" vertical="top" shrinkToFit="1"/>
      <protection/>
    </xf>
    <xf numFmtId="4" fontId="22" fillId="26" borderId="1" xfId="37" applyNumberFormat="1" applyFont="1" applyFill="1" applyProtection="1">
      <alignment horizontal="right" vertical="top" shrinkToFit="1"/>
      <protection/>
    </xf>
    <xf numFmtId="4" fontId="23" fillId="26" borderId="1" xfId="37" applyNumberFormat="1" applyFont="1" applyFill="1" applyAlignment="1" applyProtection="1">
      <alignment horizontal="right" vertical="top" shrinkToFit="1"/>
      <protection/>
    </xf>
    <xf numFmtId="4" fontId="38" fillId="26" borderId="20" xfId="37" applyNumberFormat="1" applyFont="1" applyFill="1" applyBorder="1" applyProtection="1">
      <alignment horizontal="right" vertical="top" shrinkToFit="1"/>
      <protection/>
    </xf>
    <xf numFmtId="4" fontId="22" fillId="26" borderId="1" xfId="37" applyNumberFormat="1" applyFont="1" applyFill="1" applyAlignment="1" applyProtection="1">
      <alignment horizontal="right" vertical="top" shrinkToFit="1"/>
      <protection/>
    </xf>
    <xf numFmtId="4" fontId="39" fillId="26" borderId="1" xfId="40" applyFont="1" applyFill="1" applyAlignment="1">
      <alignment horizontal="right" vertical="center" shrinkToFit="1"/>
      <protection/>
    </xf>
    <xf numFmtId="4" fontId="38" fillId="26" borderId="11" xfId="37" applyNumberFormat="1" applyFont="1" applyFill="1" applyBorder="1" applyProtection="1">
      <alignment horizontal="right" vertical="top" shrinkToFit="1"/>
      <protection/>
    </xf>
    <xf numFmtId="4" fontId="21" fillId="26" borderId="12" xfId="0" applyNumberFormat="1" applyFont="1" applyFill="1" applyBorder="1" applyAlignment="1">
      <alignment horizontal="right" wrapText="1"/>
    </xf>
    <xf numFmtId="4" fontId="22" fillId="26" borderId="12" xfId="0" applyNumberFormat="1" applyFont="1" applyFill="1" applyBorder="1" applyAlignment="1">
      <alignment horizontal="right" wrapText="1"/>
    </xf>
    <xf numFmtId="4" fontId="40" fillId="26" borderId="0" xfId="0" applyNumberFormat="1" applyFont="1" applyFill="1" applyAlignment="1">
      <alignment horizontal="right" wrapText="1"/>
    </xf>
    <xf numFmtId="4" fontId="41" fillId="26" borderId="0" xfId="0" applyNumberFormat="1" applyFont="1" applyFill="1" applyAlignment="1">
      <alignment vertical="top" wrapText="1"/>
    </xf>
    <xf numFmtId="0" fontId="37" fillId="26" borderId="0" xfId="0" applyFont="1" applyFill="1" applyAlignment="1">
      <alignment vertical="top" wrapText="1"/>
    </xf>
    <xf numFmtId="4" fontId="23" fillId="26" borderId="19" xfId="37" applyNumberFormat="1" applyFont="1" applyFill="1" applyBorder="1" applyAlignment="1" applyProtection="1">
      <alignment horizontal="right" vertical="top" shrinkToFit="1"/>
      <protection/>
    </xf>
    <xf numFmtId="4" fontId="23" fillId="26" borderId="21" xfId="37" applyNumberFormat="1" applyFont="1" applyFill="1" applyBorder="1" applyAlignment="1" applyProtection="1">
      <alignment horizontal="right" vertical="top" shrinkToFit="1"/>
      <protection/>
    </xf>
    <xf numFmtId="0" fontId="38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wrapText="1"/>
    </xf>
    <xf numFmtId="0" fontId="42" fillId="0" borderId="0" xfId="0" applyFont="1" applyFill="1" applyAlignment="1">
      <alignment horizontal="center" wrapText="1"/>
    </xf>
    <xf numFmtId="0" fontId="24" fillId="0" borderId="0" xfId="0" applyFont="1" applyAlignment="1">
      <alignment horizontal="center" wrapText="1"/>
    </xf>
    <xf numFmtId="0" fontId="38" fillId="0" borderId="14" xfId="0" applyFont="1" applyFill="1" applyBorder="1" applyAlignment="1">
      <alignment horizontal="center" wrapText="1"/>
    </xf>
    <xf numFmtId="0" fontId="38" fillId="0" borderId="24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left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8" xfId="33"/>
    <cellStyle name="xl33" xfId="34"/>
    <cellStyle name="xl34" xfId="35"/>
    <cellStyle name="xl35" xfId="36"/>
    <cellStyle name="xl36" xfId="37"/>
    <cellStyle name="xl39" xfId="38"/>
    <cellStyle name="xl41" xfId="39"/>
    <cellStyle name="xl64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J3" sqref="J3"/>
    </sheetView>
  </sheetViews>
  <sheetFormatPr defaultColWidth="9.00390625" defaultRowHeight="12.75"/>
  <cols>
    <col min="1" max="1" width="39.625" style="1" customWidth="1"/>
    <col min="2" max="2" width="33.125" style="2" customWidth="1"/>
    <col min="3" max="3" width="16.125" style="2" bestFit="1" customWidth="1"/>
    <col min="4" max="4" width="16.125" style="47" bestFit="1" customWidth="1"/>
    <col min="5" max="5" width="15.75390625" style="5" bestFit="1" customWidth="1"/>
    <col min="6" max="6" width="16.125" style="4" bestFit="1" customWidth="1"/>
    <col min="7" max="7" width="15.75390625" style="5" bestFit="1" customWidth="1"/>
    <col min="8" max="8" width="16.125" style="72" bestFit="1" customWidth="1"/>
    <col min="9" max="9" width="15.75390625" style="5" bestFit="1" customWidth="1"/>
    <col min="10" max="10" width="16.125" style="4" bestFit="1" customWidth="1"/>
    <col min="11" max="11" width="15.75390625" style="5" bestFit="1" customWidth="1"/>
    <col min="12" max="16384" width="9.125" style="4" customWidth="1"/>
  </cols>
  <sheetData>
    <row r="1" spans="1:11" ht="18.75">
      <c r="A1" s="103" t="s">
        <v>191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 customHeight="1">
      <c r="A2" s="101" t="s">
        <v>0</v>
      </c>
      <c r="B2" s="101" t="s">
        <v>1</v>
      </c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32" customHeight="1">
      <c r="A3" s="101"/>
      <c r="B3" s="101"/>
      <c r="C3" s="24" t="s">
        <v>192</v>
      </c>
      <c r="D3" s="25" t="s">
        <v>196</v>
      </c>
      <c r="E3" s="26" t="s">
        <v>86</v>
      </c>
      <c r="F3" s="25" t="s">
        <v>199</v>
      </c>
      <c r="G3" s="26" t="s">
        <v>87</v>
      </c>
      <c r="H3" s="69" t="s">
        <v>200</v>
      </c>
      <c r="I3" s="26" t="s">
        <v>88</v>
      </c>
      <c r="J3" s="25" t="s">
        <v>203</v>
      </c>
      <c r="K3" s="26" t="s">
        <v>89</v>
      </c>
    </row>
    <row r="4" spans="1:11" ht="26.25">
      <c r="A4" s="30" t="s">
        <v>92</v>
      </c>
      <c r="B4" s="31" t="s">
        <v>93</v>
      </c>
      <c r="C4" s="38">
        <f>C5+C18</f>
        <v>92891125</v>
      </c>
      <c r="D4" s="38">
        <f>D5+D18</f>
        <v>118696020.67</v>
      </c>
      <c r="E4" s="57">
        <f>D4-C4</f>
        <v>25804895.67</v>
      </c>
      <c r="F4" s="38">
        <f>F5+F18</f>
        <v>121743885.41</v>
      </c>
      <c r="G4" s="57">
        <f>F4-D4</f>
        <v>3047864.7399999946</v>
      </c>
      <c r="H4" s="38">
        <f>H5+H18</f>
        <v>125874509.74</v>
      </c>
      <c r="I4" s="57">
        <f aca="true" t="shared" si="0" ref="I4:I57">H4-F4</f>
        <v>4130624.329999998</v>
      </c>
      <c r="J4" s="38">
        <f>J5+J18</f>
        <v>126254304.74</v>
      </c>
      <c r="K4" s="57">
        <f aca="true" t="shared" si="1" ref="K4:K55">J4-H4</f>
        <v>379795</v>
      </c>
    </row>
    <row r="5" spans="1:11" ht="13.5">
      <c r="A5" s="30" t="s">
        <v>94</v>
      </c>
      <c r="B5" s="31"/>
      <c r="C5" s="38">
        <f>C6+C10+C17+C14+C8</f>
        <v>78180760</v>
      </c>
      <c r="D5" s="38">
        <f>D6+D10+D17+D14+D8</f>
        <v>78180760</v>
      </c>
      <c r="E5" s="57">
        <f aca="true" t="shared" si="2" ref="E5:E53">D5-C5</f>
        <v>0</v>
      </c>
      <c r="F5" s="38">
        <f>F6+F10+F17+F14+F8</f>
        <v>78064760</v>
      </c>
      <c r="G5" s="57">
        <f aca="true" t="shared" si="3" ref="G5:G56">F5-D5</f>
        <v>-116000</v>
      </c>
      <c r="H5" s="38">
        <f>H6+H10+H17+H14+H8</f>
        <v>78159276.1</v>
      </c>
      <c r="I5" s="57">
        <f t="shared" si="0"/>
        <v>94516.09999999404</v>
      </c>
      <c r="J5" s="38">
        <f>J6+J10+J17+J14+J8</f>
        <v>78433646.1</v>
      </c>
      <c r="K5" s="57">
        <f t="shared" si="1"/>
        <v>274370</v>
      </c>
    </row>
    <row r="6" spans="1:11" ht="13.5">
      <c r="A6" s="32" t="s">
        <v>95</v>
      </c>
      <c r="B6" s="31" t="s">
        <v>96</v>
      </c>
      <c r="C6" s="39">
        <f>C7</f>
        <v>73624766</v>
      </c>
      <c r="D6" s="39">
        <f>D7</f>
        <v>73624766</v>
      </c>
      <c r="E6" s="57">
        <f t="shared" si="2"/>
        <v>0</v>
      </c>
      <c r="F6" s="39">
        <f>F7</f>
        <v>73624766</v>
      </c>
      <c r="G6" s="57">
        <f t="shared" si="3"/>
        <v>0</v>
      </c>
      <c r="H6" s="39">
        <f>H7</f>
        <v>73644766</v>
      </c>
      <c r="I6" s="57">
        <f t="shared" si="0"/>
        <v>20000</v>
      </c>
      <c r="J6" s="39">
        <f>J7</f>
        <v>73644766</v>
      </c>
      <c r="K6" s="57">
        <f t="shared" si="1"/>
        <v>0</v>
      </c>
    </row>
    <row r="7" spans="1:11" ht="12.75">
      <c r="A7" s="37" t="s">
        <v>97</v>
      </c>
      <c r="B7" s="35" t="s">
        <v>98</v>
      </c>
      <c r="C7" s="40">
        <v>73624766</v>
      </c>
      <c r="D7" s="40">
        <f>C7</f>
        <v>73624766</v>
      </c>
      <c r="E7" s="22">
        <f t="shared" si="2"/>
        <v>0</v>
      </c>
      <c r="F7" s="40">
        <v>73624766</v>
      </c>
      <c r="G7" s="22">
        <f t="shared" si="3"/>
        <v>0</v>
      </c>
      <c r="H7" s="40">
        <v>73644766</v>
      </c>
      <c r="I7" s="22">
        <f t="shared" si="0"/>
        <v>20000</v>
      </c>
      <c r="J7" s="40">
        <v>73644766</v>
      </c>
      <c r="K7" s="22">
        <f t="shared" si="1"/>
        <v>0</v>
      </c>
    </row>
    <row r="8" spans="1:11" ht="39">
      <c r="A8" s="30" t="s">
        <v>99</v>
      </c>
      <c r="B8" s="31" t="s">
        <v>100</v>
      </c>
      <c r="C8" s="41">
        <f>C9</f>
        <v>2466650</v>
      </c>
      <c r="D8" s="41">
        <f>D9</f>
        <v>2466650</v>
      </c>
      <c r="E8" s="57">
        <f t="shared" si="2"/>
        <v>0</v>
      </c>
      <c r="F8" s="41">
        <f>F9</f>
        <v>2466650</v>
      </c>
      <c r="G8" s="57">
        <f t="shared" si="3"/>
        <v>0</v>
      </c>
      <c r="H8" s="41">
        <f>H9</f>
        <v>2525830</v>
      </c>
      <c r="I8" s="57">
        <f t="shared" si="0"/>
        <v>59180</v>
      </c>
      <c r="J8" s="41">
        <f>J9</f>
        <v>2787200</v>
      </c>
      <c r="K8" s="57">
        <f t="shared" si="1"/>
        <v>261370</v>
      </c>
    </row>
    <row r="9" spans="1:11" s="8" customFormat="1" ht="39">
      <c r="A9" s="34" t="s">
        <v>101</v>
      </c>
      <c r="B9" s="35" t="s">
        <v>102</v>
      </c>
      <c r="C9" s="42">
        <v>2466650</v>
      </c>
      <c r="D9" s="42">
        <f>C9</f>
        <v>2466650</v>
      </c>
      <c r="E9" s="22">
        <f t="shared" si="2"/>
        <v>0</v>
      </c>
      <c r="F9" s="42">
        <v>2466650</v>
      </c>
      <c r="G9" s="57">
        <f t="shared" si="3"/>
        <v>0</v>
      </c>
      <c r="H9" s="42">
        <v>2525830</v>
      </c>
      <c r="I9" s="22">
        <f t="shared" si="0"/>
        <v>59180</v>
      </c>
      <c r="J9" s="42">
        <v>2787200</v>
      </c>
      <c r="K9" s="22">
        <f t="shared" si="1"/>
        <v>261370</v>
      </c>
    </row>
    <row r="10" spans="1:11" ht="13.5">
      <c r="A10" s="30" t="s">
        <v>103</v>
      </c>
      <c r="B10" s="33" t="s">
        <v>104</v>
      </c>
      <c r="C10" s="39">
        <f>C12+C11+C13</f>
        <v>1329459</v>
      </c>
      <c r="D10" s="39">
        <f>D12+D11+D13</f>
        <v>1329459</v>
      </c>
      <c r="E10" s="57">
        <f t="shared" si="2"/>
        <v>0</v>
      </c>
      <c r="F10" s="39">
        <f>F12+F11+F13</f>
        <v>1213459</v>
      </c>
      <c r="G10" s="57">
        <f t="shared" si="3"/>
        <v>-116000</v>
      </c>
      <c r="H10" s="39">
        <f>H12+H11+H13</f>
        <v>1249380.1</v>
      </c>
      <c r="I10" s="57">
        <f t="shared" si="0"/>
        <v>35921.10000000009</v>
      </c>
      <c r="J10" s="39">
        <f>J12+J11+J13</f>
        <v>1262380.1</v>
      </c>
      <c r="K10" s="57">
        <f t="shared" si="1"/>
        <v>13000</v>
      </c>
    </row>
    <row r="11" spans="1:11" ht="25.5">
      <c r="A11" s="34" t="s">
        <v>105</v>
      </c>
      <c r="B11" s="35" t="s">
        <v>106</v>
      </c>
      <c r="C11" s="40">
        <v>1163459</v>
      </c>
      <c r="D11" s="40">
        <f>C11</f>
        <v>1163459</v>
      </c>
      <c r="E11" s="22">
        <f t="shared" si="2"/>
        <v>0</v>
      </c>
      <c r="F11" s="40">
        <v>1163459</v>
      </c>
      <c r="G11" s="22">
        <f t="shared" si="3"/>
        <v>0</v>
      </c>
      <c r="H11" s="40">
        <v>1194380.1</v>
      </c>
      <c r="I11" s="22">
        <f t="shared" si="0"/>
        <v>30921.100000000093</v>
      </c>
      <c r="J11" s="40">
        <v>1194380.1</v>
      </c>
      <c r="K11" s="22">
        <f t="shared" si="1"/>
        <v>0</v>
      </c>
    </row>
    <row r="12" spans="1:11" ht="25.5">
      <c r="A12" s="34" t="s">
        <v>107</v>
      </c>
      <c r="B12" s="35" t="s">
        <v>108</v>
      </c>
      <c r="C12" s="40">
        <v>0</v>
      </c>
      <c r="D12" s="40">
        <f>C12</f>
        <v>0</v>
      </c>
      <c r="E12" s="22">
        <f t="shared" si="2"/>
        <v>0</v>
      </c>
      <c r="F12" s="40">
        <f>E12</f>
        <v>0</v>
      </c>
      <c r="G12" s="22">
        <f t="shared" si="3"/>
        <v>0</v>
      </c>
      <c r="H12" s="40">
        <f>G12</f>
        <v>0</v>
      </c>
      <c r="I12" s="22">
        <f t="shared" si="0"/>
        <v>0</v>
      </c>
      <c r="J12" s="40">
        <f>I12</f>
        <v>0</v>
      </c>
      <c r="K12" s="22">
        <f t="shared" si="1"/>
        <v>0</v>
      </c>
    </row>
    <row r="13" spans="1:11" ht="25.5">
      <c r="A13" s="34" t="s">
        <v>109</v>
      </c>
      <c r="B13" s="35" t="s">
        <v>110</v>
      </c>
      <c r="C13" s="40">
        <v>166000</v>
      </c>
      <c r="D13" s="40">
        <f>C13</f>
        <v>166000</v>
      </c>
      <c r="E13" s="22">
        <f t="shared" si="2"/>
        <v>0</v>
      </c>
      <c r="F13" s="40">
        <v>50000</v>
      </c>
      <c r="G13" s="22">
        <f t="shared" si="3"/>
        <v>-116000</v>
      </c>
      <c r="H13" s="40">
        <v>55000</v>
      </c>
      <c r="I13" s="22">
        <f t="shared" si="0"/>
        <v>5000</v>
      </c>
      <c r="J13" s="40">
        <v>68000</v>
      </c>
      <c r="K13" s="22">
        <f t="shared" si="1"/>
        <v>13000</v>
      </c>
    </row>
    <row r="14" spans="1:11" ht="13.5">
      <c r="A14" s="32" t="s">
        <v>111</v>
      </c>
      <c r="B14" s="33" t="s">
        <v>112</v>
      </c>
      <c r="C14" s="39">
        <f>C15+C16</f>
        <v>89885</v>
      </c>
      <c r="D14" s="39">
        <f>D15+D16</f>
        <v>89885</v>
      </c>
      <c r="E14" s="57">
        <f t="shared" si="2"/>
        <v>0</v>
      </c>
      <c r="F14" s="39">
        <f>F15+F16</f>
        <v>89885</v>
      </c>
      <c r="G14" s="57">
        <f t="shared" si="3"/>
        <v>0</v>
      </c>
      <c r="H14" s="39">
        <f>H15+H16</f>
        <v>69300</v>
      </c>
      <c r="I14" s="57">
        <f t="shared" si="0"/>
        <v>-20585</v>
      </c>
      <c r="J14" s="39">
        <f>J15+J16</f>
        <v>69300</v>
      </c>
      <c r="K14" s="57">
        <f t="shared" si="1"/>
        <v>0</v>
      </c>
    </row>
    <row r="15" spans="1:11" ht="12.75">
      <c r="A15" s="37" t="s">
        <v>113</v>
      </c>
      <c r="B15" s="35" t="s">
        <v>114</v>
      </c>
      <c r="C15" s="40">
        <v>8885</v>
      </c>
      <c r="D15" s="40">
        <f>C15</f>
        <v>8885</v>
      </c>
      <c r="E15" s="22">
        <f t="shared" si="2"/>
        <v>0</v>
      </c>
      <c r="F15" s="40">
        <v>8885</v>
      </c>
      <c r="G15" s="22">
        <f t="shared" si="3"/>
        <v>0</v>
      </c>
      <c r="H15" s="40">
        <v>8885</v>
      </c>
      <c r="I15" s="22">
        <f t="shared" si="0"/>
        <v>0</v>
      </c>
      <c r="J15" s="40">
        <v>8885</v>
      </c>
      <c r="K15" s="22">
        <f t="shared" si="1"/>
        <v>0</v>
      </c>
    </row>
    <row r="16" spans="1:11" ht="12.75">
      <c r="A16" s="34" t="s">
        <v>115</v>
      </c>
      <c r="B16" s="35" t="s">
        <v>116</v>
      </c>
      <c r="C16" s="40">
        <v>81000</v>
      </c>
      <c r="D16" s="40">
        <f>C16</f>
        <v>81000</v>
      </c>
      <c r="E16" s="22">
        <f t="shared" si="2"/>
        <v>0</v>
      </c>
      <c r="F16" s="40">
        <v>81000</v>
      </c>
      <c r="G16" s="22">
        <f t="shared" si="3"/>
        <v>0</v>
      </c>
      <c r="H16" s="40">
        <v>60415</v>
      </c>
      <c r="I16" s="22">
        <f t="shared" si="0"/>
        <v>-20585</v>
      </c>
      <c r="J16" s="40">
        <v>60415</v>
      </c>
      <c r="K16" s="22">
        <f t="shared" si="1"/>
        <v>0</v>
      </c>
    </row>
    <row r="17" spans="1:11" s="8" customFormat="1" ht="13.5">
      <c r="A17" s="30" t="s">
        <v>117</v>
      </c>
      <c r="B17" s="33" t="s">
        <v>118</v>
      </c>
      <c r="C17" s="39">
        <v>670000</v>
      </c>
      <c r="D17" s="39">
        <f>C17</f>
        <v>670000</v>
      </c>
      <c r="E17" s="22">
        <f t="shared" si="2"/>
        <v>0</v>
      </c>
      <c r="F17" s="39">
        <v>670000</v>
      </c>
      <c r="G17" s="22">
        <f t="shared" si="3"/>
        <v>0</v>
      </c>
      <c r="H17" s="39">
        <v>670000</v>
      </c>
      <c r="I17" s="57">
        <f t="shared" si="0"/>
        <v>0</v>
      </c>
      <c r="J17" s="39">
        <v>670000</v>
      </c>
      <c r="K17" s="22">
        <f t="shared" si="1"/>
        <v>0</v>
      </c>
    </row>
    <row r="18" spans="1:11" s="10" customFormat="1" ht="13.5">
      <c r="A18" s="30" t="s">
        <v>119</v>
      </c>
      <c r="B18" s="31"/>
      <c r="C18" s="39">
        <f>C19+C27+C25+C26</f>
        <v>14710365</v>
      </c>
      <c r="D18" s="39">
        <f>D19+D27+D25+D26</f>
        <v>40515260.67</v>
      </c>
      <c r="E18" s="57">
        <f t="shared" si="2"/>
        <v>25804895.67</v>
      </c>
      <c r="F18" s="39">
        <f>F19+F27+F25+F26</f>
        <v>43679125.41</v>
      </c>
      <c r="G18" s="57">
        <f t="shared" si="3"/>
        <v>3163864.7399999946</v>
      </c>
      <c r="H18" s="39">
        <f>H19+H27+H25+H26</f>
        <v>47715233.64</v>
      </c>
      <c r="I18" s="57">
        <f t="shared" si="0"/>
        <v>4036108.230000004</v>
      </c>
      <c r="J18" s="39">
        <f>J19+J27+J25+J26</f>
        <v>47820658.64</v>
      </c>
      <c r="K18" s="57">
        <f t="shared" si="1"/>
        <v>105425</v>
      </c>
    </row>
    <row r="19" spans="1:11" ht="51.75">
      <c r="A19" s="30" t="s">
        <v>120</v>
      </c>
      <c r="B19" s="31" t="s">
        <v>121</v>
      </c>
      <c r="C19" s="39">
        <f>C20+C24</f>
        <v>12356000</v>
      </c>
      <c r="D19" s="39">
        <f>D20+D24</f>
        <v>12356000</v>
      </c>
      <c r="E19" s="57">
        <f t="shared" si="2"/>
        <v>0</v>
      </c>
      <c r="F19" s="39">
        <f>F20+F24</f>
        <v>12356000</v>
      </c>
      <c r="G19" s="57">
        <f t="shared" si="3"/>
        <v>0</v>
      </c>
      <c r="H19" s="39">
        <f>H20+H24</f>
        <v>12256000</v>
      </c>
      <c r="I19" s="57">
        <f t="shared" si="0"/>
        <v>-100000</v>
      </c>
      <c r="J19" s="39">
        <f>J20+J24</f>
        <v>12361000</v>
      </c>
      <c r="K19" s="57">
        <f t="shared" si="1"/>
        <v>105000</v>
      </c>
    </row>
    <row r="20" spans="1:11" ht="102.75">
      <c r="A20" s="34" t="s">
        <v>122</v>
      </c>
      <c r="B20" s="31" t="s">
        <v>123</v>
      </c>
      <c r="C20" s="39">
        <f>C21+C22+C23</f>
        <v>5006000</v>
      </c>
      <c r="D20" s="39">
        <f>D21+D22+D23</f>
        <v>5006000</v>
      </c>
      <c r="E20" s="57">
        <f t="shared" si="2"/>
        <v>0</v>
      </c>
      <c r="F20" s="39">
        <f>F21+F22+F23</f>
        <v>5006000</v>
      </c>
      <c r="G20" s="57">
        <f t="shared" si="3"/>
        <v>0</v>
      </c>
      <c r="H20" s="39">
        <f>H21+H22+H23</f>
        <v>5006000</v>
      </c>
      <c r="I20" s="57">
        <f t="shared" si="0"/>
        <v>0</v>
      </c>
      <c r="J20" s="39">
        <f>J21+J22+J23</f>
        <v>5006000</v>
      </c>
      <c r="K20" s="57">
        <f t="shared" si="1"/>
        <v>0</v>
      </c>
    </row>
    <row r="21" spans="1:11" ht="76.5">
      <c r="A21" s="34" t="s">
        <v>124</v>
      </c>
      <c r="B21" s="35" t="s">
        <v>125</v>
      </c>
      <c r="C21" s="40">
        <v>41000</v>
      </c>
      <c r="D21" s="40">
        <f>C21</f>
        <v>41000</v>
      </c>
      <c r="E21" s="22">
        <f t="shared" si="2"/>
        <v>0</v>
      </c>
      <c r="F21" s="40">
        <v>41000</v>
      </c>
      <c r="G21" s="22">
        <f t="shared" si="3"/>
        <v>0</v>
      </c>
      <c r="H21" s="40">
        <v>41000</v>
      </c>
      <c r="I21" s="22">
        <f t="shared" si="0"/>
        <v>0</v>
      </c>
      <c r="J21" s="40">
        <v>41000</v>
      </c>
      <c r="K21" s="22">
        <f t="shared" si="1"/>
        <v>0</v>
      </c>
    </row>
    <row r="22" spans="1:11" s="43" customFormat="1" ht="89.25">
      <c r="A22" s="34" t="s">
        <v>126</v>
      </c>
      <c r="B22" s="35" t="s">
        <v>127</v>
      </c>
      <c r="C22" s="40">
        <v>465000</v>
      </c>
      <c r="D22" s="40">
        <f>C22</f>
        <v>465000</v>
      </c>
      <c r="E22" s="22">
        <f t="shared" si="2"/>
        <v>0</v>
      </c>
      <c r="F22" s="40">
        <v>465000</v>
      </c>
      <c r="G22" s="22">
        <f t="shared" si="3"/>
        <v>0</v>
      </c>
      <c r="H22" s="40">
        <v>465000</v>
      </c>
      <c r="I22" s="22">
        <f t="shared" si="0"/>
        <v>0</v>
      </c>
      <c r="J22" s="40">
        <v>465000</v>
      </c>
      <c r="K22" s="22">
        <f t="shared" si="1"/>
        <v>0</v>
      </c>
    </row>
    <row r="23" spans="1:11" s="44" customFormat="1" ht="51">
      <c r="A23" s="34" t="s">
        <v>128</v>
      </c>
      <c r="B23" s="35" t="s">
        <v>129</v>
      </c>
      <c r="C23" s="40">
        <v>4500000</v>
      </c>
      <c r="D23" s="40">
        <f>C23</f>
        <v>4500000</v>
      </c>
      <c r="E23" s="22">
        <f t="shared" si="2"/>
        <v>0</v>
      </c>
      <c r="F23" s="40">
        <v>4500000</v>
      </c>
      <c r="G23" s="22">
        <f t="shared" si="3"/>
        <v>0</v>
      </c>
      <c r="H23" s="40">
        <v>4500000</v>
      </c>
      <c r="I23" s="22">
        <f t="shared" si="0"/>
        <v>0</v>
      </c>
      <c r="J23" s="40">
        <v>4500000</v>
      </c>
      <c r="K23" s="22">
        <f t="shared" si="1"/>
        <v>0</v>
      </c>
    </row>
    <row r="24" spans="1:11" ht="102.75">
      <c r="A24" s="30" t="s">
        <v>130</v>
      </c>
      <c r="B24" s="33" t="s">
        <v>131</v>
      </c>
      <c r="C24" s="41">
        <v>7350000</v>
      </c>
      <c r="D24" s="41">
        <f>C24</f>
        <v>7350000</v>
      </c>
      <c r="E24" s="57">
        <f t="shared" si="2"/>
        <v>0</v>
      </c>
      <c r="F24" s="41">
        <v>7350000</v>
      </c>
      <c r="G24" s="57">
        <f t="shared" si="3"/>
        <v>0</v>
      </c>
      <c r="H24" s="41">
        <v>7250000</v>
      </c>
      <c r="I24" s="57">
        <f t="shared" si="0"/>
        <v>-100000</v>
      </c>
      <c r="J24" s="41">
        <v>7355000</v>
      </c>
      <c r="K24" s="57">
        <f t="shared" si="1"/>
        <v>105000</v>
      </c>
    </row>
    <row r="25" spans="1:11" ht="26.25">
      <c r="A25" s="30" t="s">
        <v>132</v>
      </c>
      <c r="B25" s="33" t="s">
        <v>133</v>
      </c>
      <c r="C25" s="41">
        <v>235000</v>
      </c>
      <c r="D25" s="41">
        <f>C25</f>
        <v>235000</v>
      </c>
      <c r="E25" s="57">
        <f t="shared" si="2"/>
        <v>0</v>
      </c>
      <c r="F25" s="41">
        <v>153590</v>
      </c>
      <c r="G25" s="57">
        <f t="shared" si="3"/>
        <v>-81410</v>
      </c>
      <c r="H25" s="41">
        <v>153595</v>
      </c>
      <c r="I25" s="57">
        <f t="shared" si="0"/>
        <v>5</v>
      </c>
      <c r="J25" s="41">
        <v>153595</v>
      </c>
      <c r="K25" s="57">
        <f t="shared" si="1"/>
        <v>0</v>
      </c>
    </row>
    <row r="26" spans="1:11" ht="38.25">
      <c r="A26" s="36" t="s">
        <v>134</v>
      </c>
      <c r="B26" s="33" t="s">
        <v>135</v>
      </c>
      <c r="C26" s="41">
        <v>2116365</v>
      </c>
      <c r="D26" s="41">
        <v>27921260.67</v>
      </c>
      <c r="E26" s="57">
        <f t="shared" si="2"/>
        <v>25804895.67</v>
      </c>
      <c r="F26" s="41">
        <v>31135555.41</v>
      </c>
      <c r="G26" s="57">
        <f t="shared" si="3"/>
        <v>3214294.7399999984</v>
      </c>
      <c r="H26" s="41">
        <v>35263858.64</v>
      </c>
      <c r="I26" s="57">
        <f t="shared" si="0"/>
        <v>4128303.2300000004</v>
      </c>
      <c r="J26" s="41">
        <v>35263858.64</v>
      </c>
      <c r="K26" s="57">
        <f t="shared" si="1"/>
        <v>0</v>
      </c>
    </row>
    <row r="27" spans="1:11" ht="26.25">
      <c r="A27" s="30" t="s">
        <v>136</v>
      </c>
      <c r="B27" s="33" t="s">
        <v>137</v>
      </c>
      <c r="C27" s="41">
        <f>C28+C29+C30+C31</f>
        <v>3000</v>
      </c>
      <c r="D27" s="41">
        <f>D28+D29+D30+D31</f>
        <v>3000</v>
      </c>
      <c r="E27" s="57">
        <f t="shared" si="2"/>
        <v>0</v>
      </c>
      <c r="F27" s="41">
        <f>F28+F29+F30+F31</f>
        <v>33980</v>
      </c>
      <c r="G27" s="57">
        <f t="shared" si="3"/>
        <v>30980</v>
      </c>
      <c r="H27" s="41">
        <f>H28+H29+H30+H31</f>
        <v>41780</v>
      </c>
      <c r="I27" s="57">
        <f t="shared" si="0"/>
        <v>7800</v>
      </c>
      <c r="J27" s="41">
        <f>J28+J29+J30+J31</f>
        <v>42205</v>
      </c>
      <c r="K27" s="57">
        <f t="shared" si="1"/>
        <v>425</v>
      </c>
    </row>
    <row r="28" spans="1:11" ht="38.25">
      <c r="A28" s="34" t="s">
        <v>181</v>
      </c>
      <c r="B28" s="35" t="s">
        <v>182</v>
      </c>
      <c r="C28" s="42">
        <v>0</v>
      </c>
      <c r="D28" s="42">
        <f>C28</f>
        <v>0</v>
      </c>
      <c r="E28" s="22">
        <f t="shared" si="2"/>
        <v>0</v>
      </c>
      <c r="F28" s="42">
        <v>4650</v>
      </c>
      <c r="G28" s="22"/>
      <c r="H28" s="42">
        <v>12450</v>
      </c>
      <c r="I28" s="22">
        <f t="shared" si="0"/>
        <v>7800</v>
      </c>
      <c r="J28" s="42">
        <v>12875</v>
      </c>
      <c r="K28" s="22">
        <f t="shared" si="1"/>
        <v>425</v>
      </c>
    </row>
    <row r="29" spans="1:11" ht="25.5">
      <c r="A29" s="34" t="s">
        <v>138</v>
      </c>
      <c r="B29" s="35" t="s">
        <v>139</v>
      </c>
      <c r="C29" s="42">
        <v>0</v>
      </c>
      <c r="D29" s="42">
        <f>C29</f>
        <v>0</v>
      </c>
      <c r="E29" s="22">
        <f t="shared" si="2"/>
        <v>0</v>
      </c>
      <c r="F29" s="42">
        <f>E29</f>
        <v>0</v>
      </c>
      <c r="G29" s="22">
        <f t="shared" si="3"/>
        <v>0</v>
      </c>
      <c r="H29" s="42">
        <f>G29</f>
        <v>0</v>
      </c>
      <c r="I29" s="22">
        <f t="shared" si="0"/>
        <v>0</v>
      </c>
      <c r="J29" s="42">
        <f>I29</f>
        <v>0</v>
      </c>
      <c r="K29" s="22">
        <f t="shared" si="1"/>
        <v>0</v>
      </c>
    </row>
    <row r="30" spans="1:11" ht="127.5" customHeight="1">
      <c r="A30" s="34" t="s">
        <v>170</v>
      </c>
      <c r="B30" s="35" t="s">
        <v>171</v>
      </c>
      <c r="C30" s="42">
        <v>0</v>
      </c>
      <c r="D30" s="42">
        <f>C30</f>
        <v>0</v>
      </c>
      <c r="E30" s="22">
        <f t="shared" si="2"/>
        <v>0</v>
      </c>
      <c r="F30" s="42">
        <v>29330</v>
      </c>
      <c r="G30" s="22">
        <f t="shared" si="3"/>
        <v>29330</v>
      </c>
      <c r="H30" s="42">
        <v>29330</v>
      </c>
      <c r="I30" s="22">
        <f t="shared" si="0"/>
        <v>0</v>
      </c>
      <c r="J30" s="42">
        <v>29330</v>
      </c>
      <c r="K30" s="22">
        <f t="shared" si="1"/>
        <v>0</v>
      </c>
    </row>
    <row r="31" spans="1:11" ht="29.25" customHeight="1">
      <c r="A31" s="34" t="s">
        <v>172</v>
      </c>
      <c r="B31" s="35" t="s">
        <v>173</v>
      </c>
      <c r="C31" s="42">
        <v>3000</v>
      </c>
      <c r="D31" s="42">
        <f>C31</f>
        <v>3000</v>
      </c>
      <c r="E31" s="22">
        <f t="shared" si="2"/>
        <v>0</v>
      </c>
      <c r="F31" s="42">
        <v>0</v>
      </c>
      <c r="G31" s="22">
        <f t="shared" si="3"/>
        <v>-3000</v>
      </c>
      <c r="H31" s="42">
        <v>0</v>
      </c>
      <c r="I31" s="22">
        <f t="shared" si="0"/>
        <v>0</v>
      </c>
      <c r="J31" s="42">
        <v>0</v>
      </c>
      <c r="K31" s="22">
        <f t="shared" si="1"/>
        <v>0</v>
      </c>
    </row>
    <row r="32" spans="1:11" s="10" customFormat="1" ht="19.5" customHeight="1">
      <c r="A32" s="30" t="s">
        <v>174</v>
      </c>
      <c r="B32" s="33" t="s">
        <v>175</v>
      </c>
      <c r="C32" s="41">
        <v>0</v>
      </c>
      <c r="D32" s="41">
        <f>C32</f>
        <v>0</v>
      </c>
      <c r="E32" s="57">
        <f t="shared" si="2"/>
        <v>0</v>
      </c>
      <c r="F32" s="41">
        <f>E32</f>
        <v>0</v>
      </c>
      <c r="G32" s="57">
        <f t="shared" si="3"/>
        <v>0</v>
      </c>
      <c r="H32" s="41">
        <f>G32</f>
        <v>0</v>
      </c>
      <c r="I32" s="57">
        <f t="shared" si="0"/>
        <v>0</v>
      </c>
      <c r="J32" s="41">
        <f>I32</f>
        <v>0</v>
      </c>
      <c r="K32" s="57">
        <f t="shared" si="1"/>
        <v>0</v>
      </c>
    </row>
    <row r="33" spans="1:11" ht="13.5">
      <c r="A33" s="30" t="s">
        <v>140</v>
      </c>
      <c r="B33" s="31" t="s">
        <v>141</v>
      </c>
      <c r="C33" s="41">
        <f>C34</f>
        <v>524620065.11</v>
      </c>
      <c r="D33" s="41">
        <f>D34</f>
        <v>540204532.22</v>
      </c>
      <c r="E33" s="57">
        <f t="shared" si="2"/>
        <v>15584467.110000014</v>
      </c>
      <c r="F33" s="41">
        <f>F34</f>
        <v>564828152.65</v>
      </c>
      <c r="G33" s="22">
        <f t="shared" si="3"/>
        <v>24623620.429999948</v>
      </c>
      <c r="H33" s="41">
        <f>H34</f>
        <v>566332162.4300001</v>
      </c>
      <c r="I33" s="57">
        <f t="shared" si="0"/>
        <v>1504009.7800000906</v>
      </c>
      <c r="J33" s="41">
        <f>J34</f>
        <v>566601462.4300001</v>
      </c>
      <c r="K33" s="57">
        <f t="shared" si="1"/>
        <v>269300</v>
      </c>
    </row>
    <row r="34" spans="1:11" ht="39">
      <c r="A34" s="30" t="s">
        <v>142</v>
      </c>
      <c r="B34" s="31" t="s">
        <v>143</v>
      </c>
      <c r="C34" s="41">
        <f>C35+C44+C39+C53</f>
        <v>524620065.11</v>
      </c>
      <c r="D34" s="41">
        <f>D35+D44+D39+D53</f>
        <v>540204532.22</v>
      </c>
      <c r="E34" s="57">
        <f t="shared" si="2"/>
        <v>15584467.110000014</v>
      </c>
      <c r="F34" s="41">
        <f>F35+F44+F39+F53</f>
        <v>564828152.65</v>
      </c>
      <c r="G34" s="57">
        <f t="shared" si="3"/>
        <v>24623620.429999948</v>
      </c>
      <c r="H34" s="41">
        <f>H35+H44+H39+H53</f>
        <v>566332162.4300001</v>
      </c>
      <c r="I34" s="57">
        <f t="shared" si="0"/>
        <v>1504009.7800000906</v>
      </c>
      <c r="J34" s="41">
        <f>J35+J44+J39+J53</f>
        <v>566601462.4300001</v>
      </c>
      <c r="K34" s="57">
        <f t="shared" si="1"/>
        <v>269300</v>
      </c>
    </row>
    <row r="35" spans="1:11" ht="26.25">
      <c r="A35" s="30" t="s">
        <v>144</v>
      </c>
      <c r="B35" s="31" t="s">
        <v>145</v>
      </c>
      <c r="C35" s="41">
        <f>C36+C37+C38</f>
        <v>235416238</v>
      </c>
      <c r="D35" s="41">
        <f>D36+D37+D38</f>
        <v>235416238</v>
      </c>
      <c r="E35" s="57">
        <f t="shared" si="2"/>
        <v>0</v>
      </c>
      <c r="F35" s="41">
        <f>F36+F37+F38</f>
        <v>238096024</v>
      </c>
      <c r="G35" s="57">
        <f t="shared" si="3"/>
        <v>2679786</v>
      </c>
      <c r="H35" s="41">
        <f>H36+H37+H38</f>
        <v>238096024</v>
      </c>
      <c r="I35" s="57">
        <f t="shared" si="0"/>
        <v>0</v>
      </c>
      <c r="J35" s="41">
        <f>J36+J37+J38</f>
        <v>238096024</v>
      </c>
      <c r="K35" s="57">
        <f t="shared" si="1"/>
        <v>0</v>
      </c>
    </row>
    <row r="36" spans="1:11" ht="25.5">
      <c r="A36" s="34" t="s">
        <v>183</v>
      </c>
      <c r="B36" s="35" t="s">
        <v>186</v>
      </c>
      <c r="C36" s="42">
        <v>104501238</v>
      </c>
      <c r="D36" s="42">
        <f>C36</f>
        <v>104501238</v>
      </c>
      <c r="E36" s="22">
        <f t="shared" si="2"/>
        <v>0</v>
      </c>
      <c r="F36" s="42">
        <v>104501238</v>
      </c>
      <c r="G36" s="22">
        <f t="shared" si="3"/>
        <v>0</v>
      </c>
      <c r="H36" s="42">
        <v>104501238</v>
      </c>
      <c r="I36" s="22">
        <f t="shared" si="0"/>
        <v>0</v>
      </c>
      <c r="J36" s="42">
        <v>104501238</v>
      </c>
      <c r="K36" s="22">
        <f t="shared" si="1"/>
        <v>0</v>
      </c>
    </row>
    <row r="37" spans="1:11" ht="25.5">
      <c r="A37" s="34" t="s">
        <v>184</v>
      </c>
      <c r="B37" s="35" t="s">
        <v>187</v>
      </c>
      <c r="C37" s="42">
        <v>0</v>
      </c>
      <c r="D37" s="42">
        <f>C37</f>
        <v>0</v>
      </c>
      <c r="E37" s="22">
        <f t="shared" si="2"/>
        <v>0</v>
      </c>
      <c r="F37" s="42">
        <v>2679786</v>
      </c>
      <c r="G37" s="22">
        <f t="shared" si="3"/>
        <v>2679786</v>
      </c>
      <c r="H37" s="42">
        <v>2679786</v>
      </c>
      <c r="I37" s="22">
        <f t="shared" si="0"/>
        <v>0</v>
      </c>
      <c r="J37" s="42">
        <v>2679786</v>
      </c>
      <c r="K37" s="22">
        <f t="shared" si="1"/>
        <v>0</v>
      </c>
    </row>
    <row r="38" spans="1:11" ht="51">
      <c r="A38" s="34" t="s">
        <v>185</v>
      </c>
      <c r="B38" s="35" t="s">
        <v>188</v>
      </c>
      <c r="C38" s="42">
        <v>130915000</v>
      </c>
      <c r="D38" s="42">
        <f>C38</f>
        <v>130915000</v>
      </c>
      <c r="E38" s="22">
        <f t="shared" si="2"/>
        <v>0</v>
      </c>
      <c r="F38" s="42">
        <v>130915000</v>
      </c>
      <c r="G38" s="22">
        <f t="shared" si="3"/>
        <v>0</v>
      </c>
      <c r="H38" s="42">
        <v>130915000</v>
      </c>
      <c r="I38" s="22">
        <f t="shared" si="0"/>
        <v>0</v>
      </c>
      <c r="J38" s="42">
        <v>130915000</v>
      </c>
      <c r="K38" s="22">
        <f t="shared" si="1"/>
        <v>0</v>
      </c>
    </row>
    <row r="39" spans="1:11" ht="39">
      <c r="A39" s="30" t="s">
        <v>146</v>
      </c>
      <c r="B39" s="31" t="s">
        <v>147</v>
      </c>
      <c r="C39" s="41">
        <f>C40+C41+C42+C43</f>
        <v>64656197.370000005</v>
      </c>
      <c r="D39" s="41">
        <f>D40+D41+D42+D43</f>
        <v>107132284.87</v>
      </c>
      <c r="E39" s="62">
        <f t="shared" si="2"/>
        <v>42476087.5</v>
      </c>
      <c r="F39" s="41">
        <f>F41+F42+F43+F40</f>
        <v>122675185.17</v>
      </c>
      <c r="G39" s="57">
        <f t="shared" si="3"/>
        <v>15542900.299999997</v>
      </c>
      <c r="H39" s="41">
        <f>H41+H42+H43+H40</f>
        <v>114138529.95</v>
      </c>
      <c r="I39" s="57">
        <f t="shared" si="0"/>
        <v>-8536655.219999999</v>
      </c>
      <c r="J39" s="41">
        <f>J41+J42+J43+J40</f>
        <v>114138529.95</v>
      </c>
      <c r="K39" s="57">
        <f t="shared" si="1"/>
        <v>0</v>
      </c>
    </row>
    <row r="40" spans="1:11" ht="39">
      <c r="A40" s="34" t="s">
        <v>194</v>
      </c>
      <c r="B40" s="35" t="s">
        <v>195</v>
      </c>
      <c r="C40" s="42">
        <v>6650000</v>
      </c>
      <c r="D40" s="42">
        <f>C40</f>
        <v>6650000</v>
      </c>
      <c r="E40" s="59">
        <f t="shared" si="2"/>
        <v>0</v>
      </c>
      <c r="F40" s="42">
        <v>6650000</v>
      </c>
      <c r="G40" s="57"/>
      <c r="H40" s="42">
        <v>0</v>
      </c>
      <c r="I40" s="57"/>
      <c r="J40" s="42">
        <v>0</v>
      </c>
      <c r="K40" s="57"/>
    </row>
    <row r="41" spans="1:11" ht="89.25">
      <c r="A41" s="34" t="s">
        <v>148</v>
      </c>
      <c r="B41" s="35" t="s">
        <v>149</v>
      </c>
      <c r="C41" s="42">
        <v>9309633.09</v>
      </c>
      <c r="D41" s="42">
        <f>C41</f>
        <v>9309633.09</v>
      </c>
      <c r="E41" s="59">
        <f t="shared" si="2"/>
        <v>0</v>
      </c>
      <c r="F41" s="42">
        <v>9309633.09</v>
      </c>
      <c r="G41" s="22">
        <f t="shared" si="3"/>
        <v>0</v>
      </c>
      <c r="H41" s="42">
        <v>9309633.09</v>
      </c>
      <c r="I41" s="22">
        <f t="shared" si="0"/>
        <v>0</v>
      </c>
      <c r="J41" s="42">
        <v>9309633.09</v>
      </c>
      <c r="K41" s="22">
        <f t="shared" si="1"/>
        <v>0</v>
      </c>
    </row>
    <row r="42" spans="1:11" ht="64.5">
      <c r="A42" s="56" t="s">
        <v>189</v>
      </c>
      <c r="B42" s="35" t="s">
        <v>176</v>
      </c>
      <c r="C42" s="42">
        <v>5047492</v>
      </c>
      <c r="D42" s="42">
        <v>5125997</v>
      </c>
      <c r="E42" s="59">
        <f t="shared" si="2"/>
        <v>78505</v>
      </c>
      <c r="F42" s="42">
        <v>5125997</v>
      </c>
      <c r="G42" s="22">
        <f t="shared" si="3"/>
        <v>0</v>
      </c>
      <c r="H42" s="42">
        <v>5878500</v>
      </c>
      <c r="I42" s="22">
        <f t="shared" si="0"/>
        <v>752503</v>
      </c>
      <c r="J42" s="42">
        <v>5878500</v>
      </c>
      <c r="K42" s="57"/>
    </row>
    <row r="43" spans="1:11" ht="13.5">
      <c r="A43" s="34" t="s">
        <v>150</v>
      </c>
      <c r="B43" s="35" t="s">
        <v>151</v>
      </c>
      <c r="C43" s="42">
        <v>43649072.28</v>
      </c>
      <c r="D43" s="42">
        <v>86046654.78</v>
      </c>
      <c r="E43" s="59">
        <f t="shared" si="2"/>
        <v>42397582.5</v>
      </c>
      <c r="F43" s="42">
        <v>101589555.08</v>
      </c>
      <c r="G43" s="57">
        <f t="shared" si="3"/>
        <v>15542900.299999997</v>
      </c>
      <c r="H43" s="42">
        <v>98950396.86</v>
      </c>
      <c r="I43" s="22">
        <f t="shared" si="0"/>
        <v>-2639158.219999999</v>
      </c>
      <c r="J43" s="42">
        <v>98950396.86</v>
      </c>
      <c r="K43" s="22">
        <f t="shared" si="1"/>
        <v>0</v>
      </c>
    </row>
    <row r="44" spans="1:11" s="10" customFormat="1" ht="26.25">
      <c r="A44" s="30" t="s">
        <v>152</v>
      </c>
      <c r="B44" s="31" t="s">
        <v>153</v>
      </c>
      <c r="C44" s="41">
        <f>C51+C48+C52+C46+C47+C49+C45+C50</f>
        <v>191189802.5</v>
      </c>
      <c r="D44" s="41">
        <f>D51+D48+D52+D46+D47+D49+D45+D50</f>
        <v>191187673.35</v>
      </c>
      <c r="E44" s="62">
        <f t="shared" si="2"/>
        <v>-2129.1500000059605</v>
      </c>
      <c r="F44" s="41">
        <f>F51+F48+F52+F46+F47+F49+F45+F50</f>
        <v>191536463.35</v>
      </c>
      <c r="G44" s="57">
        <f t="shared" si="3"/>
        <v>348790</v>
      </c>
      <c r="H44" s="41">
        <f>H51+H48+H52+H46+H47+H49+H45+H50</f>
        <v>200995728.35</v>
      </c>
      <c r="I44" s="57">
        <f t="shared" si="0"/>
        <v>9459265</v>
      </c>
      <c r="J44" s="41">
        <f>J51+J48+J52+J46+J47+J49+J45+J50</f>
        <v>201265028.35</v>
      </c>
      <c r="K44" s="57">
        <f t="shared" si="1"/>
        <v>269300</v>
      </c>
    </row>
    <row r="45" spans="1:11" ht="38.25">
      <c r="A45" s="34" t="s">
        <v>154</v>
      </c>
      <c r="B45" s="35" t="s">
        <v>155</v>
      </c>
      <c r="C45" s="42">
        <v>18011368.7</v>
      </c>
      <c r="D45" s="42">
        <f>C45</f>
        <v>18011368.7</v>
      </c>
      <c r="E45" s="22">
        <f t="shared" si="2"/>
        <v>0</v>
      </c>
      <c r="F45" s="42">
        <v>18119058.7</v>
      </c>
      <c r="G45" s="22">
        <f t="shared" si="3"/>
        <v>107690</v>
      </c>
      <c r="H45" s="42">
        <v>18318558.7</v>
      </c>
      <c r="I45" s="22">
        <f t="shared" si="0"/>
        <v>199500</v>
      </c>
      <c r="J45" s="42">
        <v>18587858.7</v>
      </c>
      <c r="K45" s="22">
        <f t="shared" si="1"/>
        <v>269300</v>
      </c>
    </row>
    <row r="46" spans="1:11" ht="51">
      <c r="A46" s="34" t="s">
        <v>156</v>
      </c>
      <c r="B46" s="35" t="s">
        <v>157</v>
      </c>
      <c r="C46" s="42">
        <v>5454600</v>
      </c>
      <c r="D46" s="42">
        <f>C46</f>
        <v>5454600</v>
      </c>
      <c r="E46" s="22">
        <f t="shared" si="2"/>
        <v>0</v>
      </c>
      <c r="F46" s="42">
        <v>5454600</v>
      </c>
      <c r="G46" s="22">
        <f t="shared" si="3"/>
        <v>0</v>
      </c>
      <c r="H46" s="42">
        <v>5661000</v>
      </c>
      <c r="I46" s="22">
        <f t="shared" si="0"/>
        <v>206400</v>
      </c>
      <c r="J46" s="42">
        <v>5661000</v>
      </c>
      <c r="K46" s="22">
        <f t="shared" si="1"/>
        <v>0</v>
      </c>
    </row>
    <row r="47" spans="1:11" ht="76.5">
      <c r="A47" s="34" t="s">
        <v>158</v>
      </c>
      <c r="B47" s="35" t="s">
        <v>159</v>
      </c>
      <c r="C47" s="42">
        <v>2187500</v>
      </c>
      <c r="D47" s="42">
        <f>C47</f>
        <v>2187500</v>
      </c>
      <c r="E47" s="22">
        <f t="shared" si="2"/>
        <v>0</v>
      </c>
      <c r="F47" s="42">
        <v>2187500</v>
      </c>
      <c r="G47" s="22">
        <f t="shared" si="3"/>
        <v>0</v>
      </c>
      <c r="H47" s="42">
        <v>2187500</v>
      </c>
      <c r="I47" s="22">
        <f t="shared" si="0"/>
        <v>0</v>
      </c>
      <c r="J47" s="42">
        <v>2187500</v>
      </c>
      <c r="K47" s="22">
        <f t="shared" si="1"/>
        <v>0</v>
      </c>
    </row>
    <row r="48" spans="1:11" ht="38.25">
      <c r="A48" s="34" t="s">
        <v>160</v>
      </c>
      <c r="B48" s="35" t="s">
        <v>161</v>
      </c>
      <c r="C48" s="42">
        <v>513100</v>
      </c>
      <c r="D48" s="42">
        <f>C48</f>
        <v>513100</v>
      </c>
      <c r="E48" s="22">
        <f t="shared" si="2"/>
        <v>0</v>
      </c>
      <c r="F48" s="42">
        <v>513100</v>
      </c>
      <c r="G48" s="22">
        <f t="shared" si="3"/>
        <v>0</v>
      </c>
      <c r="H48" s="42">
        <v>544365</v>
      </c>
      <c r="I48" s="22">
        <f t="shared" si="0"/>
        <v>31265</v>
      </c>
      <c r="J48" s="42">
        <v>544365</v>
      </c>
      <c r="K48" s="22">
        <f t="shared" si="1"/>
        <v>0</v>
      </c>
    </row>
    <row r="49" spans="1:11" ht="63.75">
      <c r="A49" s="34" t="s">
        <v>162</v>
      </c>
      <c r="B49" s="35" t="s">
        <v>163</v>
      </c>
      <c r="C49" s="42">
        <v>6266.8</v>
      </c>
      <c r="D49" s="42">
        <v>4137.65</v>
      </c>
      <c r="E49" s="22">
        <f t="shared" si="2"/>
        <v>-2129.1500000000005</v>
      </c>
      <c r="F49" s="42">
        <v>4137.65</v>
      </c>
      <c r="G49" s="22">
        <f t="shared" si="3"/>
        <v>0</v>
      </c>
      <c r="H49" s="42">
        <v>4137.65</v>
      </c>
      <c r="I49" s="22">
        <f t="shared" si="0"/>
        <v>0</v>
      </c>
      <c r="J49" s="42">
        <v>4137.65</v>
      </c>
      <c r="K49" s="22">
        <f t="shared" si="1"/>
        <v>0</v>
      </c>
    </row>
    <row r="50" spans="1:11" ht="25.5">
      <c r="A50" s="34" t="s">
        <v>164</v>
      </c>
      <c r="B50" s="35" t="s">
        <v>165</v>
      </c>
      <c r="C50" s="42">
        <v>0</v>
      </c>
      <c r="D50" s="42">
        <f>C50</f>
        <v>0</v>
      </c>
      <c r="E50" s="22">
        <f t="shared" si="2"/>
        <v>0</v>
      </c>
      <c r="F50" s="42">
        <v>0</v>
      </c>
      <c r="G50" s="22">
        <f t="shared" si="3"/>
        <v>0</v>
      </c>
      <c r="H50" s="42">
        <v>0</v>
      </c>
      <c r="I50" s="22">
        <f t="shared" si="0"/>
        <v>0</v>
      </c>
      <c r="J50" s="42">
        <v>0</v>
      </c>
      <c r="K50" s="22">
        <f t="shared" si="1"/>
        <v>0</v>
      </c>
    </row>
    <row r="51" spans="1:11" ht="25.5">
      <c r="A51" s="34" t="s">
        <v>166</v>
      </c>
      <c r="B51" s="35" t="s">
        <v>167</v>
      </c>
      <c r="C51" s="42">
        <v>1447967</v>
      </c>
      <c r="D51" s="42">
        <f>C51</f>
        <v>1447967</v>
      </c>
      <c r="E51" s="59">
        <f t="shared" si="2"/>
        <v>0</v>
      </c>
      <c r="F51" s="42">
        <f>D51</f>
        <v>1447967</v>
      </c>
      <c r="G51" s="22">
        <f t="shared" si="3"/>
        <v>0</v>
      </c>
      <c r="H51" s="42">
        <f>F51</f>
        <v>1447967</v>
      </c>
      <c r="I51" s="22">
        <f t="shared" si="0"/>
        <v>0</v>
      </c>
      <c r="J51" s="42">
        <f>H51</f>
        <v>1447967</v>
      </c>
      <c r="K51" s="22">
        <f t="shared" si="1"/>
        <v>0</v>
      </c>
    </row>
    <row r="52" spans="1:11" ht="12.75">
      <c r="A52" s="34" t="s">
        <v>168</v>
      </c>
      <c r="B52" s="35" t="s">
        <v>169</v>
      </c>
      <c r="C52" s="52">
        <v>163569000</v>
      </c>
      <c r="D52" s="52">
        <f>C52</f>
        <v>163569000</v>
      </c>
      <c r="E52" s="60">
        <f t="shared" si="2"/>
        <v>0</v>
      </c>
      <c r="F52" s="52">
        <v>163810100</v>
      </c>
      <c r="G52" s="58">
        <f t="shared" si="3"/>
        <v>241100</v>
      </c>
      <c r="H52" s="52">
        <v>172832200</v>
      </c>
      <c r="I52" s="22">
        <f t="shared" si="0"/>
        <v>9022100</v>
      </c>
      <c r="J52" s="52">
        <v>172832200</v>
      </c>
      <c r="K52" s="22">
        <f t="shared" si="1"/>
        <v>0</v>
      </c>
    </row>
    <row r="53" spans="1:11" ht="13.5">
      <c r="A53" s="50" t="s">
        <v>177</v>
      </c>
      <c r="B53" s="51" t="s">
        <v>178</v>
      </c>
      <c r="C53" s="45">
        <f>C55+C56</f>
        <v>33357827.24</v>
      </c>
      <c r="D53" s="45">
        <f>D55+D56</f>
        <v>6468336</v>
      </c>
      <c r="E53" s="66">
        <f t="shared" si="2"/>
        <v>-26889491.24</v>
      </c>
      <c r="F53" s="45">
        <f>F55+F56+F57</f>
        <v>12520480.129999999</v>
      </c>
      <c r="G53" s="45">
        <f>G55+G56+G57</f>
        <v>0</v>
      </c>
      <c r="H53" s="70">
        <f>H54+H55+H56+H57</f>
        <v>13101880.129999999</v>
      </c>
      <c r="I53" s="45">
        <f>I55+I56+I57</f>
        <v>412600</v>
      </c>
      <c r="J53" s="70">
        <f>J54+J55+J56+J57</f>
        <v>13101880.129999999</v>
      </c>
      <c r="K53" s="57">
        <f t="shared" si="1"/>
        <v>0</v>
      </c>
    </row>
    <row r="54" spans="1:11" ht="77.25">
      <c r="A54" s="48" t="s">
        <v>201</v>
      </c>
      <c r="B54" s="49" t="s">
        <v>202</v>
      </c>
      <c r="C54" s="45"/>
      <c r="D54" s="45"/>
      <c r="E54" s="67"/>
      <c r="F54" s="45"/>
      <c r="G54" s="68"/>
      <c r="H54" s="71">
        <v>168800</v>
      </c>
      <c r="I54" s="22">
        <f t="shared" si="0"/>
        <v>168800</v>
      </c>
      <c r="J54" s="71">
        <v>168800</v>
      </c>
      <c r="K54" s="57"/>
    </row>
    <row r="55" spans="1:11" ht="63" customHeight="1">
      <c r="A55" s="48" t="s">
        <v>179</v>
      </c>
      <c r="B55" s="49" t="s">
        <v>180</v>
      </c>
      <c r="C55" s="46">
        <v>6468336</v>
      </c>
      <c r="D55" s="46">
        <f>C55</f>
        <v>6468336</v>
      </c>
      <c r="E55" s="61">
        <f>D55-C55</f>
        <v>0</v>
      </c>
      <c r="F55" s="46">
        <v>6468336</v>
      </c>
      <c r="G55" s="22">
        <f t="shared" si="3"/>
        <v>0</v>
      </c>
      <c r="H55" s="71">
        <v>6468336</v>
      </c>
      <c r="I55" s="22">
        <f t="shared" si="0"/>
        <v>0</v>
      </c>
      <c r="J55" s="71">
        <v>6468336</v>
      </c>
      <c r="K55" s="22">
        <f t="shared" si="1"/>
        <v>0</v>
      </c>
    </row>
    <row r="56" spans="1:11" ht="51">
      <c r="A56" s="48" t="s">
        <v>190</v>
      </c>
      <c r="B56" s="49" t="s">
        <v>193</v>
      </c>
      <c r="C56" s="46">
        <v>26889491.24</v>
      </c>
      <c r="D56" s="46">
        <v>0</v>
      </c>
      <c r="E56" s="61">
        <f>D56-C56</f>
        <v>-26889491.24</v>
      </c>
      <c r="F56" s="46">
        <v>0</v>
      </c>
      <c r="G56" s="22">
        <f t="shared" si="3"/>
        <v>0</v>
      </c>
      <c r="H56" s="71">
        <v>0</v>
      </c>
      <c r="I56" s="22">
        <f t="shared" si="0"/>
        <v>0</v>
      </c>
      <c r="J56" s="71">
        <v>0</v>
      </c>
      <c r="K56" s="22">
        <f>J56-H56</f>
        <v>0</v>
      </c>
    </row>
    <row r="57" spans="1:11" ht="27.75" customHeight="1" thickBot="1">
      <c r="A57" s="48" t="s">
        <v>197</v>
      </c>
      <c r="B57" s="49" t="s">
        <v>198</v>
      </c>
      <c r="C57" s="45"/>
      <c r="D57" s="45"/>
      <c r="E57" s="64"/>
      <c r="F57" s="46">
        <v>6052144.13</v>
      </c>
      <c r="G57" s="65"/>
      <c r="H57" s="71">
        <v>6464744.13</v>
      </c>
      <c r="I57" s="22">
        <f t="shared" si="0"/>
        <v>412600</v>
      </c>
      <c r="J57" s="71">
        <v>6464744.13</v>
      </c>
      <c r="K57" s="57"/>
    </row>
    <row r="58" spans="1:11" s="8" customFormat="1" ht="13.5">
      <c r="A58" s="28" t="s">
        <v>91</v>
      </c>
      <c r="B58" s="29"/>
      <c r="C58" s="41">
        <f aca="true" t="shared" si="4" ref="C58:K58">C4+C33</f>
        <v>617511190.11</v>
      </c>
      <c r="D58" s="41">
        <f t="shared" si="4"/>
        <v>658900552.89</v>
      </c>
      <c r="E58" s="63">
        <f t="shared" si="4"/>
        <v>41389362.780000016</v>
      </c>
      <c r="F58" s="41">
        <f t="shared" si="4"/>
        <v>686572038.06</v>
      </c>
      <c r="G58" s="63">
        <f t="shared" si="4"/>
        <v>27671485.169999942</v>
      </c>
      <c r="H58" s="41">
        <f t="shared" si="4"/>
        <v>692206672.1700001</v>
      </c>
      <c r="I58" s="63">
        <f t="shared" si="4"/>
        <v>5634634.110000089</v>
      </c>
      <c r="J58" s="41">
        <f t="shared" si="4"/>
        <v>692855767.1700001</v>
      </c>
      <c r="K58" s="63">
        <f t="shared" si="4"/>
        <v>649095</v>
      </c>
    </row>
  </sheetData>
  <sheetProtection/>
  <mergeCells count="4">
    <mergeCell ref="A2:A3"/>
    <mergeCell ref="B2:B3"/>
    <mergeCell ref="C2:K2"/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F1">
      <selection activeCell="L5" sqref="L5"/>
    </sheetView>
  </sheetViews>
  <sheetFormatPr defaultColWidth="9.00390625" defaultRowHeight="12.75"/>
  <cols>
    <col min="1" max="1" width="39.625" style="1" customWidth="1"/>
    <col min="2" max="2" width="13.25390625" style="2" customWidth="1"/>
    <col min="3" max="3" width="18.375" style="3" customWidth="1"/>
    <col min="4" max="4" width="16.125" style="4" bestFit="1" customWidth="1"/>
    <col min="5" max="5" width="15.75390625" style="5" bestFit="1" customWidth="1"/>
    <col min="6" max="6" width="16.125" style="4" bestFit="1" customWidth="1"/>
    <col min="7" max="7" width="15.75390625" style="5" bestFit="1" customWidth="1"/>
    <col min="8" max="8" width="16.125" style="72" bestFit="1" customWidth="1"/>
    <col min="9" max="9" width="15.75390625" style="98" bestFit="1" customWidth="1"/>
    <col min="10" max="10" width="16.125" style="4" bestFit="1" customWidth="1"/>
    <col min="11" max="11" width="15.75390625" style="5" bestFit="1" customWidth="1"/>
    <col min="12" max="16384" width="9.125" style="4" customWidth="1"/>
  </cols>
  <sheetData>
    <row r="1" spans="1:11" ht="18.75">
      <c r="A1" s="103" t="s">
        <v>191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 customHeight="1">
      <c r="A2" s="101" t="s">
        <v>0</v>
      </c>
      <c r="B2" s="101" t="s">
        <v>1</v>
      </c>
      <c r="C2" s="105"/>
      <c r="D2" s="106"/>
      <c r="E2" s="106"/>
      <c r="F2" s="106"/>
      <c r="G2" s="106"/>
      <c r="H2" s="106"/>
      <c r="I2" s="106"/>
      <c r="J2" s="106"/>
      <c r="K2" s="106"/>
    </row>
    <row r="3" spans="1:11" ht="132" customHeight="1">
      <c r="A3" s="101"/>
      <c r="B3" s="101"/>
      <c r="C3" s="24" t="s">
        <v>192</v>
      </c>
      <c r="D3" s="25" t="s">
        <v>196</v>
      </c>
      <c r="E3" s="26" t="s">
        <v>86</v>
      </c>
      <c r="F3" s="25" t="s">
        <v>199</v>
      </c>
      <c r="G3" s="26" t="s">
        <v>87</v>
      </c>
      <c r="H3" s="69" t="s">
        <v>200</v>
      </c>
      <c r="I3" s="86" t="s">
        <v>88</v>
      </c>
      <c r="J3" s="25" t="s">
        <v>203</v>
      </c>
      <c r="K3" s="26" t="s">
        <v>89</v>
      </c>
    </row>
    <row r="4" spans="1:11" s="8" customFormat="1" ht="13.5">
      <c r="A4" s="17" t="s">
        <v>2</v>
      </c>
      <c r="B4" s="6" t="s">
        <v>3</v>
      </c>
      <c r="C4" s="74">
        <f>SUM(C5:C12)</f>
        <v>78844213.72999999</v>
      </c>
      <c r="D4" s="74">
        <f>SUM(D5:D12)</f>
        <v>82089348.18</v>
      </c>
      <c r="E4" s="19">
        <f aca="true" t="shared" si="0" ref="E4:E39">D4-C4</f>
        <v>3245134.450000018</v>
      </c>
      <c r="F4" s="74">
        <f>SUM(F5:F12)</f>
        <v>82149688.73</v>
      </c>
      <c r="G4" s="19">
        <f>F4-D4</f>
        <v>60340.54999999702</v>
      </c>
      <c r="H4" s="87">
        <f>SUM(H5:H12)</f>
        <v>79988218.03999999</v>
      </c>
      <c r="I4" s="88">
        <f>H4-F4</f>
        <v>-2161470.6900000125</v>
      </c>
      <c r="J4" s="87">
        <f>SUM(J5:J12)</f>
        <v>79667714.88</v>
      </c>
      <c r="K4" s="19">
        <f>J4-H4</f>
        <v>-320503.1599999964</v>
      </c>
    </row>
    <row r="5" spans="1:11" ht="38.25">
      <c r="A5" s="18" t="s">
        <v>4</v>
      </c>
      <c r="B5" s="73" t="s">
        <v>5</v>
      </c>
      <c r="C5" s="80">
        <v>2585903.36</v>
      </c>
      <c r="D5" s="75">
        <v>2625488.65</v>
      </c>
      <c r="E5" s="81">
        <f t="shared" si="0"/>
        <v>39585.29000000004</v>
      </c>
      <c r="F5" s="75">
        <v>2625488.65</v>
      </c>
      <c r="G5" s="79">
        <f aca="true" t="shared" si="1" ref="G5:G47">F5-D5</f>
        <v>0</v>
      </c>
      <c r="H5" s="75">
        <v>2908580.75</v>
      </c>
      <c r="I5" s="99">
        <f>H5-F5</f>
        <v>283092.1000000001</v>
      </c>
      <c r="J5" s="75">
        <v>2908580.75</v>
      </c>
      <c r="K5" s="79">
        <f>J5-H5</f>
        <v>0</v>
      </c>
    </row>
    <row r="6" spans="1:11" ht="51">
      <c r="A6" s="18" t="s">
        <v>6</v>
      </c>
      <c r="B6" s="73" t="s">
        <v>7</v>
      </c>
      <c r="C6" s="80">
        <v>4806791.77</v>
      </c>
      <c r="D6" s="75">
        <v>4925547.64</v>
      </c>
      <c r="E6" s="81">
        <f t="shared" si="0"/>
        <v>118755.87000000011</v>
      </c>
      <c r="F6" s="75">
        <v>5621262.62</v>
      </c>
      <c r="G6" s="79">
        <f t="shared" si="1"/>
        <v>695714.9800000004</v>
      </c>
      <c r="H6" s="75">
        <v>5460640.38</v>
      </c>
      <c r="I6" s="99">
        <f aca="true" t="shared" si="2" ref="I6:I47">H6-F6</f>
        <v>-160622.24000000022</v>
      </c>
      <c r="J6" s="75">
        <v>5460640.38</v>
      </c>
      <c r="K6" s="79">
        <f aca="true" t="shared" si="3" ref="K6:K47">J6-H6</f>
        <v>0</v>
      </c>
    </row>
    <row r="7" spans="1:11" ht="63.75">
      <c r="A7" s="18" t="s">
        <v>8</v>
      </c>
      <c r="B7" s="73" t="s">
        <v>9</v>
      </c>
      <c r="C7" s="80">
        <v>41934070.54</v>
      </c>
      <c r="D7" s="75">
        <v>44442637.4</v>
      </c>
      <c r="E7" s="81">
        <f t="shared" si="0"/>
        <v>2508566.8599999994</v>
      </c>
      <c r="F7" s="75">
        <v>44442637.4</v>
      </c>
      <c r="G7" s="79">
        <f t="shared" si="1"/>
        <v>0</v>
      </c>
      <c r="H7" s="75">
        <v>44202897.25</v>
      </c>
      <c r="I7" s="99">
        <f t="shared" si="2"/>
        <v>-239740.1499999985</v>
      </c>
      <c r="J7" s="75">
        <v>44202897.25</v>
      </c>
      <c r="K7" s="79">
        <f t="shared" si="3"/>
        <v>0</v>
      </c>
    </row>
    <row r="8" spans="1:11" ht="12.75">
      <c r="A8" s="18" t="s">
        <v>74</v>
      </c>
      <c r="B8" s="73" t="s">
        <v>75</v>
      </c>
      <c r="C8" s="80">
        <v>6266.8</v>
      </c>
      <c r="D8" s="75">
        <v>4137.65</v>
      </c>
      <c r="E8" s="81">
        <f t="shared" si="0"/>
        <v>-2129.1500000000005</v>
      </c>
      <c r="F8" s="75">
        <v>4137.65</v>
      </c>
      <c r="G8" s="79">
        <f t="shared" si="1"/>
        <v>0</v>
      </c>
      <c r="H8" s="75">
        <v>4137.65</v>
      </c>
      <c r="I8" s="99">
        <f t="shared" si="2"/>
        <v>0</v>
      </c>
      <c r="J8" s="75">
        <v>4137.65</v>
      </c>
      <c r="K8" s="79">
        <f t="shared" si="3"/>
        <v>0</v>
      </c>
    </row>
    <row r="9" spans="1:11" ht="51">
      <c r="A9" s="18" t="s">
        <v>204</v>
      </c>
      <c r="B9" s="73" t="s">
        <v>205</v>
      </c>
      <c r="C9" s="80">
        <v>3712234.33</v>
      </c>
      <c r="D9" s="75">
        <v>3791404.91</v>
      </c>
      <c r="E9" s="81"/>
      <c r="F9" s="75">
        <v>3791404.91</v>
      </c>
      <c r="G9" s="79"/>
      <c r="H9" s="75">
        <v>3954927.69</v>
      </c>
      <c r="I9" s="99"/>
      <c r="J9" s="75">
        <v>3954927.69</v>
      </c>
      <c r="K9" s="79"/>
    </row>
    <row r="10" spans="1:11" ht="28.5" customHeight="1">
      <c r="A10" s="18" t="s">
        <v>206</v>
      </c>
      <c r="B10" s="73" t="s">
        <v>207</v>
      </c>
      <c r="C10" s="80">
        <v>1000000</v>
      </c>
      <c r="D10" s="75">
        <v>1000000</v>
      </c>
      <c r="E10" s="81"/>
      <c r="F10" s="75">
        <v>1000000</v>
      </c>
      <c r="G10" s="79"/>
      <c r="H10" s="75">
        <v>1000000</v>
      </c>
      <c r="I10" s="99"/>
      <c r="J10" s="75">
        <v>1000000</v>
      </c>
      <c r="K10" s="79"/>
    </row>
    <row r="11" spans="1:11" ht="22.5" customHeight="1">
      <c r="A11" s="18" t="s">
        <v>10</v>
      </c>
      <c r="B11" s="9" t="s">
        <v>11</v>
      </c>
      <c r="C11" s="82">
        <v>1000000</v>
      </c>
      <c r="D11" s="75">
        <v>1000000</v>
      </c>
      <c r="E11" s="81">
        <f t="shared" si="0"/>
        <v>0</v>
      </c>
      <c r="F11" s="75">
        <v>1000000</v>
      </c>
      <c r="G11" s="79">
        <f t="shared" si="1"/>
        <v>0</v>
      </c>
      <c r="H11" s="75">
        <v>200000</v>
      </c>
      <c r="I11" s="99">
        <f t="shared" si="2"/>
        <v>-800000</v>
      </c>
      <c r="J11" s="75">
        <v>300000</v>
      </c>
      <c r="K11" s="79">
        <f t="shared" si="3"/>
        <v>100000</v>
      </c>
    </row>
    <row r="12" spans="1:11" ht="12.75">
      <c r="A12" s="18" t="s">
        <v>12</v>
      </c>
      <c r="B12" s="9" t="s">
        <v>13</v>
      </c>
      <c r="C12" s="83">
        <v>23798946.93</v>
      </c>
      <c r="D12" s="75">
        <v>24300131.93</v>
      </c>
      <c r="E12" s="81">
        <f t="shared" si="0"/>
        <v>501185</v>
      </c>
      <c r="F12" s="75">
        <v>23664757.5</v>
      </c>
      <c r="G12" s="79">
        <f t="shared" si="1"/>
        <v>-635374.4299999997</v>
      </c>
      <c r="H12" s="75">
        <v>22257034.32</v>
      </c>
      <c r="I12" s="99">
        <f t="shared" si="2"/>
        <v>-1407723.1799999997</v>
      </c>
      <c r="J12" s="75">
        <v>21836531.16</v>
      </c>
      <c r="K12" s="79">
        <f t="shared" si="3"/>
        <v>-420503.16000000015</v>
      </c>
    </row>
    <row r="13" spans="1:11" ht="13.5">
      <c r="A13" s="17" t="s">
        <v>76</v>
      </c>
      <c r="B13" s="6" t="s">
        <v>78</v>
      </c>
      <c r="C13" s="7">
        <f>C14</f>
        <v>513100</v>
      </c>
      <c r="D13" s="76">
        <f aca="true" t="shared" si="4" ref="D13:J13">D14</f>
        <v>513100</v>
      </c>
      <c r="E13" s="19">
        <f t="shared" si="0"/>
        <v>0</v>
      </c>
      <c r="F13" s="76">
        <f t="shared" si="4"/>
        <v>513100</v>
      </c>
      <c r="G13" s="23">
        <f t="shared" si="1"/>
        <v>0</v>
      </c>
      <c r="H13" s="90">
        <f t="shared" si="4"/>
        <v>1344365</v>
      </c>
      <c r="I13" s="91">
        <f t="shared" si="2"/>
        <v>831265</v>
      </c>
      <c r="J13" s="90">
        <f t="shared" si="4"/>
        <v>1244365</v>
      </c>
      <c r="K13" s="23">
        <f t="shared" si="3"/>
        <v>-100000</v>
      </c>
    </row>
    <row r="14" spans="1:11" ht="25.5">
      <c r="A14" s="18" t="s">
        <v>77</v>
      </c>
      <c r="B14" s="9" t="s">
        <v>79</v>
      </c>
      <c r="C14" s="21">
        <v>513100</v>
      </c>
      <c r="D14" s="21">
        <v>513100</v>
      </c>
      <c r="E14" s="20">
        <f t="shared" si="0"/>
        <v>0</v>
      </c>
      <c r="F14" s="21">
        <v>513100</v>
      </c>
      <c r="G14" s="27">
        <f t="shared" si="1"/>
        <v>0</v>
      </c>
      <c r="H14" s="92">
        <v>1344365</v>
      </c>
      <c r="I14" s="89">
        <f t="shared" si="2"/>
        <v>831265</v>
      </c>
      <c r="J14" s="92">
        <v>1244365</v>
      </c>
      <c r="K14" s="27">
        <f t="shared" si="3"/>
        <v>-100000</v>
      </c>
    </row>
    <row r="15" spans="1:11" s="8" customFormat="1" ht="38.25">
      <c r="A15" s="17" t="s">
        <v>14</v>
      </c>
      <c r="B15" s="6" t="s">
        <v>15</v>
      </c>
      <c r="C15" s="74">
        <f>C16+C17+C18</f>
        <v>30704602.18</v>
      </c>
      <c r="D15" s="74">
        <f>D16+D17+D18</f>
        <v>48451287.85</v>
      </c>
      <c r="E15" s="19">
        <f t="shared" si="0"/>
        <v>17746685.67</v>
      </c>
      <c r="F15" s="74">
        <f>F16+F17+F18</f>
        <v>30116968.88</v>
      </c>
      <c r="G15" s="23">
        <f t="shared" si="1"/>
        <v>-18334318.970000003</v>
      </c>
      <c r="H15" s="87">
        <f>H16+H17+H18</f>
        <v>24399046.08</v>
      </c>
      <c r="I15" s="91">
        <f t="shared" si="2"/>
        <v>-5717922.800000001</v>
      </c>
      <c r="J15" s="87">
        <f>J16+J17+J18</f>
        <v>22554835.98</v>
      </c>
      <c r="K15" s="23">
        <f t="shared" si="3"/>
        <v>-1844210.0999999978</v>
      </c>
    </row>
    <row r="16" spans="1:11" ht="12.75">
      <c r="A16" s="18" t="s">
        <v>16</v>
      </c>
      <c r="B16" s="73" t="s">
        <v>17</v>
      </c>
      <c r="C16" s="75">
        <v>1447967</v>
      </c>
      <c r="D16" s="75">
        <v>1447967</v>
      </c>
      <c r="E16" s="78">
        <f t="shared" si="0"/>
        <v>0</v>
      </c>
      <c r="F16" s="75">
        <v>1447967</v>
      </c>
      <c r="G16" s="81">
        <f t="shared" si="1"/>
        <v>0</v>
      </c>
      <c r="H16" s="75">
        <v>1447967</v>
      </c>
      <c r="I16" s="100">
        <f t="shared" si="2"/>
        <v>0</v>
      </c>
      <c r="J16" s="75">
        <v>1447967</v>
      </c>
      <c r="K16" s="79">
        <f t="shared" si="3"/>
        <v>0</v>
      </c>
    </row>
    <row r="17" spans="1:11" ht="51">
      <c r="A17" s="18" t="s">
        <v>18</v>
      </c>
      <c r="B17" s="73" t="s">
        <v>19</v>
      </c>
      <c r="C17" s="75">
        <v>28837635.18</v>
      </c>
      <c r="D17" s="75">
        <v>46584320.85</v>
      </c>
      <c r="E17" s="78">
        <f t="shared" si="0"/>
        <v>17746685.67</v>
      </c>
      <c r="F17" s="75">
        <v>28250001.88</v>
      </c>
      <c r="G17" s="81">
        <f t="shared" si="1"/>
        <v>-18334318.970000003</v>
      </c>
      <c r="H17" s="75">
        <v>22708079.08</v>
      </c>
      <c r="I17" s="100">
        <f t="shared" si="2"/>
        <v>-5541922.800000001</v>
      </c>
      <c r="J17" s="75">
        <v>20863868.98</v>
      </c>
      <c r="K17" s="79">
        <f t="shared" si="3"/>
        <v>-1844210.0999999978</v>
      </c>
    </row>
    <row r="18" spans="1:11" ht="48" customHeight="1">
      <c r="A18" s="18" t="s">
        <v>20</v>
      </c>
      <c r="B18" s="73" t="s">
        <v>21</v>
      </c>
      <c r="C18" s="75">
        <v>419000</v>
      </c>
      <c r="D18" s="75">
        <v>419000</v>
      </c>
      <c r="E18" s="78">
        <f t="shared" si="0"/>
        <v>0</v>
      </c>
      <c r="F18" s="75">
        <v>419000</v>
      </c>
      <c r="G18" s="81">
        <f t="shared" si="1"/>
        <v>0</v>
      </c>
      <c r="H18" s="75">
        <v>243000</v>
      </c>
      <c r="I18" s="100">
        <f t="shared" si="2"/>
        <v>-176000</v>
      </c>
      <c r="J18" s="75">
        <v>243000</v>
      </c>
      <c r="K18" s="79">
        <f t="shared" si="3"/>
        <v>0</v>
      </c>
    </row>
    <row r="19" spans="1:11" s="8" customFormat="1" ht="21.75" customHeight="1">
      <c r="A19" s="17" t="s">
        <v>22</v>
      </c>
      <c r="B19" s="6" t="s">
        <v>23</v>
      </c>
      <c r="C19" s="77">
        <f>SUM(C20:C23)</f>
        <v>23202233.79</v>
      </c>
      <c r="D19" s="77">
        <f>SUM(D20:D23)</f>
        <v>23202233.79</v>
      </c>
      <c r="E19" s="19">
        <f t="shared" si="0"/>
        <v>0</v>
      </c>
      <c r="F19" s="77">
        <f>SUM(F20:F23)</f>
        <v>23311151.79</v>
      </c>
      <c r="G19" s="23">
        <f t="shared" si="1"/>
        <v>108918</v>
      </c>
      <c r="H19" s="93">
        <f>SUM(H20:H23)</f>
        <v>23050480.06</v>
      </c>
      <c r="I19" s="91">
        <f t="shared" si="2"/>
        <v>-260671.73000000045</v>
      </c>
      <c r="J19" s="93">
        <f>SUM(J20:J23)</f>
        <v>23010480.06</v>
      </c>
      <c r="K19" s="23">
        <f t="shared" si="3"/>
        <v>-40000</v>
      </c>
    </row>
    <row r="20" spans="1:11" ht="12.75">
      <c r="A20" s="18" t="s">
        <v>24</v>
      </c>
      <c r="B20" s="73" t="s">
        <v>25</v>
      </c>
      <c r="C20" s="75">
        <v>303029</v>
      </c>
      <c r="D20" s="75">
        <v>303029</v>
      </c>
      <c r="E20" s="84">
        <f t="shared" si="0"/>
        <v>0</v>
      </c>
      <c r="F20" s="75">
        <v>410719</v>
      </c>
      <c r="G20" s="81">
        <f t="shared" si="1"/>
        <v>107690</v>
      </c>
      <c r="H20" s="75">
        <v>410719</v>
      </c>
      <c r="I20" s="100">
        <f t="shared" si="2"/>
        <v>0</v>
      </c>
      <c r="J20" s="75">
        <v>410719</v>
      </c>
      <c r="K20" s="79">
        <f t="shared" si="3"/>
        <v>0</v>
      </c>
    </row>
    <row r="21" spans="1:11" ht="12.75">
      <c r="A21" s="18" t="s">
        <v>26</v>
      </c>
      <c r="B21" s="73" t="s">
        <v>27</v>
      </c>
      <c r="C21" s="75">
        <v>22316404.79</v>
      </c>
      <c r="D21" s="75">
        <v>22316404.79</v>
      </c>
      <c r="E21" s="84">
        <f t="shared" si="0"/>
        <v>0</v>
      </c>
      <c r="F21" s="75">
        <v>22316404.79</v>
      </c>
      <c r="G21" s="81">
        <f t="shared" si="1"/>
        <v>0</v>
      </c>
      <c r="H21" s="75">
        <v>22316404.79</v>
      </c>
      <c r="I21" s="100">
        <f t="shared" si="2"/>
        <v>0</v>
      </c>
      <c r="J21" s="75">
        <v>22316404.79</v>
      </c>
      <c r="K21" s="79">
        <f t="shared" si="3"/>
        <v>0</v>
      </c>
    </row>
    <row r="22" spans="1:11" ht="12.75">
      <c r="A22" s="18" t="s">
        <v>28</v>
      </c>
      <c r="B22" s="73" t="s">
        <v>29</v>
      </c>
      <c r="C22" s="75">
        <v>30700</v>
      </c>
      <c r="D22" s="75">
        <v>30700</v>
      </c>
      <c r="E22" s="84">
        <f t="shared" si="0"/>
        <v>0</v>
      </c>
      <c r="F22" s="75">
        <v>31928</v>
      </c>
      <c r="G22" s="81">
        <f t="shared" si="1"/>
        <v>1228</v>
      </c>
      <c r="H22" s="75">
        <v>36184.4</v>
      </c>
      <c r="I22" s="100">
        <f t="shared" si="2"/>
        <v>4256.4000000000015</v>
      </c>
      <c r="J22" s="75">
        <v>36184.4</v>
      </c>
      <c r="K22" s="79">
        <f t="shared" si="3"/>
        <v>0</v>
      </c>
    </row>
    <row r="23" spans="1:11" ht="25.5">
      <c r="A23" s="18" t="s">
        <v>30</v>
      </c>
      <c r="B23" s="73" t="s">
        <v>31</v>
      </c>
      <c r="C23" s="75">
        <v>552100</v>
      </c>
      <c r="D23" s="75">
        <v>552100</v>
      </c>
      <c r="E23" s="84">
        <f t="shared" si="0"/>
        <v>0</v>
      </c>
      <c r="F23" s="75">
        <v>552100</v>
      </c>
      <c r="G23" s="81">
        <f t="shared" si="1"/>
        <v>0</v>
      </c>
      <c r="H23" s="75">
        <v>287171.87</v>
      </c>
      <c r="I23" s="100">
        <f t="shared" si="2"/>
        <v>-264928.13</v>
      </c>
      <c r="J23" s="75">
        <v>247171.87</v>
      </c>
      <c r="K23" s="79">
        <f t="shared" si="3"/>
        <v>-40000</v>
      </c>
    </row>
    <row r="24" spans="1:11" s="8" customFormat="1" ht="25.5">
      <c r="A24" s="17" t="s">
        <v>32</v>
      </c>
      <c r="B24" s="6" t="s">
        <v>33</v>
      </c>
      <c r="C24" s="77">
        <f>SUM(C25:C28)</f>
        <v>114063761.63</v>
      </c>
      <c r="D24" s="77">
        <f>SUM(D25:D28)</f>
        <v>139542211.29999998</v>
      </c>
      <c r="E24" s="19">
        <f t="shared" si="0"/>
        <v>25478449.669999987</v>
      </c>
      <c r="F24" s="77">
        <f>SUM(F25:F28)</f>
        <v>170222416.16000003</v>
      </c>
      <c r="G24" s="23">
        <f t="shared" si="1"/>
        <v>30680204.860000044</v>
      </c>
      <c r="H24" s="93">
        <f>SUM(H25:H28)</f>
        <v>181375306.57</v>
      </c>
      <c r="I24" s="91">
        <f t="shared" si="2"/>
        <v>11152890.409999967</v>
      </c>
      <c r="J24" s="93">
        <f>SUM(J25:J28)</f>
        <v>183319619.82</v>
      </c>
      <c r="K24" s="23">
        <f t="shared" si="3"/>
        <v>1944313.25</v>
      </c>
    </row>
    <row r="25" spans="1:11" ht="12.75">
      <c r="A25" s="18" t="s">
        <v>34</v>
      </c>
      <c r="B25" s="73" t="s">
        <v>35</v>
      </c>
      <c r="C25" s="75">
        <v>38538405.34</v>
      </c>
      <c r="D25" s="75">
        <v>11648914.1</v>
      </c>
      <c r="E25" s="84">
        <f t="shared" si="0"/>
        <v>-26889491.240000002</v>
      </c>
      <c r="F25" s="75">
        <v>11648914.1</v>
      </c>
      <c r="G25" s="81">
        <f t="shared" si="1"/>
        <v>0</v>
      </c>
      <c r="H25" s="75">
        <v>11509106.4</v>
      </c>
      <c r="I25" s="100">
        <f t="shared" si="2"/>
        <v>-139807.69999999925</v>
      </c>
      <c r="J25" s="75">
        <v>13452190.55</v>
      </c>
      <c r="K25" s="79">
        <f t="shared" si="3"/>
        <v>1943084.1500000004</v>
      </c>
    </row>
    <row r="26" spans="1:11" ht="12.75">
      <c r="A26" s="18" t="s">
        <v>36</v>
      </c>
      <c r="B26" s="73" t="s">
        <v>37</v>
      </c>
      <c r="C26" s="75">
        <v>9968310</v>
      </c>
      <c r="D26" s="75">
        <v>13510410</v>
      </c>
      <c r="E26" s="84">
        <f t="shared" si="0"/>
        <v>3542100</v>
      </c>
      <c r="F26" s="75">
        <v>26654804.39</v>
      </c>
      <c r="G26" s="81">
        <f t="shared" si="1"/>
        <v>13144394.39</v>
      </c>
      <c r="H26" s="75">
        <v>28573134.57</v>
      </c>
      <c r="I26" s="100">
        <f t="shared" si="2"/>
        <v>1918330.1799999997</v>
      </c>
      <c r="J26" s="75">
        <v>28631691.44</v>
      </c>
      <c r="K26" s="79">
        <f t="shared" si="3"/>
        <v>58556.87000000104</v>
      </c>
    </row>
    <row r="27" spans="1:11" ht="12.75">
      <c r="A27" s="18" t="s">
        <v>38</v>
      </c>
      <c r="B27" s="73" t="s">
        <v>39</v>
      </c>
      <c r="C27" s="75">
        <v>9338444</v>
      </c>
      <c r="D27" s="75">
        <v>52164284.91</v>
      </c>
      <c r="E27" s="84">
        <f t="shared" si="0"/>
        <v>42825840.91</v>
      </c>
      <c r="F27" s="75">
        <v>59741554.91</v>
      </c>
      <c r="G27" s="81">
        <f t="shared" si="1"/>
        <v>7577270</v>
      </c>
      <c r="H27" s="75">
        <v>62743936.19</v>
      </c>
      <c r="I27" s="100">
        <f t="shared" si="2"/>
        <v>3002381.280000001</v>
      </c>
      <c r="J27" s="75">
        <v>62685379.32</v>
      </c>
      <c r="K27" s="79">
        <f t="shared" si="3"/>
        <v>-58556.86999999732</v>
      </c>
    </row>
    <row r="28" spans="1:11" ht="25.5">
      <c r="A28" s="18" t="s">
        <v>40</v>
      </c>
      <c r="B28" s="73" t="s">
        <v>41</v>
      </c>
      <c r="C28" s="75">
        <v>56218602.29</v>
      </c>
      <c r="D28" s="75">
        <v>62218602.29</v>
      </c>
      <c r="E28" s="84">
        <f t="shared" si="0"/>
        <v>6000000</v>
      </c>
      <c r="F28" s="75">
        <v>72177142.76</v>
      </c>
      <c r="G28" s="81">
        <f t="shared" si="1"/>
        <v>9958540.470000006</v>
      </c>
      <c r="H28" s="75">
        <v>78549129.41</v>
      </c>
      <c r="I28" s="100">
        <f t="shared" si="2"/>
        <v>6371986.649999991</v>
      </c>
      <c r="J28" s="75">
        <v>78550358.51</v>
      </c>
      <c r="K28" s="79">
        <f t="shared" si="3"/>
        <v>1229.1000000089407</v>
      </c>
    </row>
    <row r="29" spans="1:11" s="10" customFormat="1" ht="13.5">
      <c r="A29" s="17" t="s">
        <v>84</v>
      </c>
      <c r="B29" s="6" t="s">
        <v>42</v>
      </c>
      <c r="C29" s="76">
        <f>C30</f>
        <v>60000</v>
      </c>
      <c r="D29" s="76">
        <f>D30</f>
        <v>60000</v>
      </c>
      <c r="E29" s="19">
        <f t="shared" si="0"/>
        <v>0</v>
      </c>
      <c r="F29" s="76">
        <f>F30</f>
        <v>60000</v>
      </c>
      <c r="G29" s="23">
        <f t="shared" si="1"/>
        <v>0</v>
      </c>
      <c r="H29" s="90">
        <f>H30</f>
        <v>30000</v>
      </c>
      <c r="I29" s="91">
        <f t="shared" si="2"/>
        <v>-30000</v>
      </c>
      <c r="J29" s="90">
        <f>J30</f>
        <v>30000</v>
      </c>
      <c r="K29" s="23">
        <f t="shared" si="3"/>
        <v>0</v>
      </c>
    </row>
    <row r="30" spans="1:11" ht="25.5">
      <c r="A30" s="18" t="s">
        <v>81</v>
      </c>
      <c r="B30" s="9" t="s">
        <v>80</v>
      </c>
      <c r="C30" s="21">
        <v>60000</v>
      </c>
      <c r="D30" s="21">
        <v>60000</v>
      </c>
      <c r="E30" s="20">
        <f t="shared" si="0"/>
        <v>0</v>
      </c>
      <c r="F30" s="21">
        <v>60000</v>
      </c>
      <c r="G30" s="27">
        <f t="shared" si="1"/>
        <v>0</v>
      </c>
      <c r="H30" s="92">
        <v>30000</v>
      </c>
      <c r="I30" s="89">
        <f t="shared" si="2"/>
        <v>-30000</v>
      </c>
      <c r="J30" s="92">
        <v>30000</v>
      </c>
      <c r="K30" s="27">
        <f t="shared" si="3"/>
        <v>0</v>
      </c>
    </row>
    <row r="31" spans="1:11" s="8" customFormat="1" ht="13.5">
      <c r="A31" s="17" t="s">
        <v>43</v>
      </c>
      <c r="B31" s="6" t="s">
        <v>44</v>
      </c>
      <c r="C31" s="74">
        <f>SUM(C32:C36)</f>
        <v>290004728.13</v>
      </c>
      <c r="D31" s="74">
        <f>SUM(D32:D36)</f>
        <v>289626469.71999997</v>
      </c>
      <c r="E31" s="19">
        <f t="shared" si="0"/>
        <v>-378258.4100000262</v>
      </c>
      <c r="F31" s="74">
        <f>SUM(F32:F36)</f>
        <v>302800217.29999995</v>
      </c>
      <c r="G31" s="23">
        <f t="shared" si="1"/>
        <v>13173747.579999983</v>
      </c>
      <c r="H31" s="87">
        <f>SUM(H32:H36)</f>
        <v>311647103.71000004</v>
      </c>
      <c r="I31" s="91">
        <f t="shared" si="2"/>
        <v>8846886.410000086</v>
      </c>
      <c r="J31" s="87">
        <f>SUM(J32:J36)</f>
        <v>312307503.72</v>
      </c>
      <c r="K31" s="23">
        <f t="shared" si="3"/>
        <v>660400.0099999905</v>
      </c>
    </row>
    <row r="32" spans="1:11" ht="12.75">
      <c r="A32" s="18" t="s">
        <v>45</v>
      </c>
      <c r="B32" s="73" t="s">
        <v>46</v>
      </c>
      <c r="C32" s="75">
        <v>98069451.74</v>
      </c>
      <c r="D32" s="75">
        <v>99169451.74</v>
      </c>
      <c r="E32" s="84">
        <f t="shared" si="0"/>
        <v>1100000</v>
      </c>
      <c r="F32" s="75">
        <v>99471436.59</v>
      </c>
      <c r="G32" s="81">
        <f t="shared" si="1"/>
        <v>301984.85000000894</v>
      </c>
      <c r="H32" s="75">
        <v>105842729.49</v>
      </c>
      <c r="I32" s="100">
        <f t="shared" si="2"/>
        <v>6371292.899999991</v>
      </c>
      <c r="J32" s="75">
        <v>106350406.24</v>
      </c>
      <c r="K32" s="79">
        <f t="shared" si="3"/>
        <v>507676.75</v>
      </c>
    </row>
    <row r="33" spans="1:11" s="8" customFormat="1" ht="12.75">
      <c r="A33" s="18" t="s">
        <v>47</v>
      </c>
      <c r="B33" s="73" t="s">
        <v>48</v>
      </c>
      <c r="C33" s="75">
        <v>130791844.82</v>
      </c>
      <c r="D33" s="75">
        <v>130791844.82</v>
      </c>
      <c r="E33" s="84">
        <f t="shared" si="0"/>
        <v>0</v>
      </c>
      <c r="F33" s="75">
        <v>135726788.95</v>
      </c>
      <c r="G33" s="81">
        <f t="shared" si="1"/>
        <v>4934944.129999995</v>
      </c>
      <c r="H33" s="75">
        <v>139628973.97</v>
      </c>
      <c r="I33" s="100">
        <f t="shared" si="2"/>
        <v>3902185.0200000107</v>
      </c>
      <c r="J33" s="75">
        <v>139121297.22</v>
      </c>
      <c r="K33" s="79">
        <f t="shared" si="3"/>
        <v>-507676.75</v>
      </c>
    </row>
    <row r="34" spans="1:11" ht="12.75">
      <c r="A34" s="18" t="s">
        <v>49</v>
      </c>
      <c r="B34" s="73" t="s">
        <v>50</v>
      </c>
      <c r="C34" s="75">
        <v>32033612.98</v>
      </c>
      <c r="D34" s="75">
        <v>32033612.98</v>
      </c>
      <c r="E34" s="84">
        <f t="shared" si="0"/>
        <v>0</v>
      </c>
      <c r="F34" s="75">
        <v>32615473.88</v>
      </c>
      <c r="G34" s="81">
        <f t="shared" si="1"/>
        <v>581860.8999999985</v>
      </c>
      <c r="H34" s="75">
        <v>32952855.16</v>
      </c>
      <c r="I34" s="100">
        <f t="shared" si="2"/>
        <v>337381.2800000012</v>
      </c>
      <c r="J34" s="75">
        <v>33352855.16</v>
      </c>
      <c r="K34" s="79">
        <f t="shared" si="3"/>
        <v>400000</v>
      </c>
    </row>
    <row r="35" spans="1:11" ht="12.75">
      <c r="A35" s="18" t="s">
        <v>51</v>
      </c>
      <c r="B35" s="73" t="s">
        <v>52</v>
      </c>
      <c r="C35" s="75">
        <v>1520727.94</v>
      </c>
      <c r="D35" s="75">
        <v>1520727.94</v>
      </c>
      <c r="E35" s="84">
        <f t="shared" si="0"/>
        <v>0</v>
      </c>
      <c r="F35" s="75">
        <v>9217427.23</v>
      </c>
      <c r="G35" s="81">
        <f t="shared" si="1"/>
        <v>7696699.290000001</v>
      </c>
      <c r="H35" s="75">
        <v>9353327.23</v>
      </c>
      <c r="I35" s="100">
        <f t="shared" si="2"/>
        <v>135900</v>
      </c>
      <c r="J35" s="75">
        <v>9353327.23</v>
      </c>
      <c r="K35" s="79">
        <f t="shared" si="3"/>
        <v>0</v>
      </c>
    </row>
    <row r="36" spans="1:11" ht="12.75">
      <c r="A36" s="18" t="s">
        <v>53</v>
      </c>
      <c r="B36" s="73" t="s">
        <v>54</v>
      </c>
      <c r="C36" s="75">
        <v>27589090.65</v>
      </c>
      <c r="D36" s="75">
        <v>26110832.24</v>
      </c>
      <c r="E36" s="84">
        <f t="shared" si="0"/>
        <v>-1478258.4100000001</v>
      </c>
      <c r="F36" s="75">
        <v>25769090.65</v>
      </c>
      <c r="G36" s="81">
        <f t="shared" si="1"/>
        <v>-341741.58999999985</v>
      </c>
      <c r="H36" s="75">
        <v>23869217.86</v>
      </c>
      <c r="I36" s="100">
        <f t="shared" si="2"/>
        <v>-1899872.789999999</v>
      </c>
      <c r="J36" s="75">
        <v>24129617.87</v>
      </c>
      <c r="K36" s="79">
        <f t="shared" si="3"/>
        <v>260400.01000000164</v>
      </c>
    </row>
    <row r="37" spans="1:11" s="10" customFormat="1" ht="13.5">
      <c r="A37" s="17" t="s">
        <v>55</v>
      </c>
      <c r="B37" s="6" t="s">
        <v>56</v>
      </c>
      <c r="C37" s="76">
        <f>C38</f>
        <v>14349475.66</v>
      </c>
      <c r="D37" s="76">
        <f>D38</f>
        <v>14349475.66</v>
      </c>
      <c r="E37" s="19">
        <f t="shared" si="0"/>
        <v>0</v>
      </c>
      <c r="F37" s="76">
        <f>F38</f>
        <v>15028553.66</v>
      </c>
      <c r="G37" s="23">
        <f t="shared" si="1"/>
        <v>679078</v>
      </c>
      <c r="H37" s="90">
        <f>H38</f>
        <v>15028553.66</v>
      </c>
      <c r="I37" s="91">
        <f t="shared" si="2"/>
        <v>0</v>
      </c>
      <c r="J37" s="90">
        <f>J38</f>
        <v>14628553.66</v>
      </c>
      <c r="K37" s="23">
        <f t="shared" si="3"/>
        <v>-400000</v>
      </c>
    </row>
    <row r="38" spans="1:11" s="8" customFormat="1" ht="12.75">
      <c r="A38" s="18" t="s">
        <v>57</v>
      </c>
      <c r="B38" s="9" t="s">
        <v>58</v>
      </c>
      <c r="C38" s="21">
        <v>14349475.66</v>
      </c>
      <c r="D38" s="21">
        <v>14349475.66</v>
      </c>
      <c r="E38" s="20">
        <f t="shared" si="0"/>
        <v>0</v>
      </c>
      <c r="F38" s="21">
        <v>15028553.66</v>
      </c>
      <c r="G38" s="27">
        <f t="shared" si="1"/>
        <v>679078</v>
      </c>
      <c r="H38" s="92">
        <v>15028553.66</v>
      </c>
      <c r="I38" s="89">
        <f t="shared" si="2"/>
        <v>0</v>
      </c>
      <c r="J38" s="92">
        <v>14628553.66</v>
      </c>
      <c r="K38" s="27">
        <f t="shared" si="3"/>
        <v>-400000</v>
      </c>
    </row>
    <row r="39" spans="1:11" s="10" customFormat="1" ht="13.5">
      <c r="A39" s="17" t="s">
        <v>59</v>
      </c>
      <c r="B39" s="6" t="s">
        <v>60</v>
      </c>
      <c r="C39" s="74">
        <f>SUM(C40:C42)</f>
        <v>23901732</v>
      </c>
      <c r="D39" s="74">
        <f>SUM(D40:D42)</f>
        <v>23901732</v>
      </c>
      <c r="E39" s="19">
        <f t="shared" si="0"/>
        <v>0</v>
      </c>
      <c r="F39" s="74">
        <f>SUM(F40:F42)</f>
        <v>23901732</v>
      </c>
      <c r="G39" s="23">
        <f t="shared" si="1"/>
        <v>0</v>
      </c>
      <c r="H39" s="87">
        <f>SUM(H40:H42)</f>
        <v>23994078.36</v>
      </c>
      <c r="I39" s="91">
        <f t="shared" si="2"/>
        <v>92346.3599999994</v>
      </c>
      <c r="J39" s="87">
        <f>SUM(J40:J42)</f>
        <v>24263378.36</v>
      </c>
      <c r="K39" s="23">
        <f t="shared" si="3"/>
        <v>269300</v>
      </c>
    </row>
    <row r="40" spans="1:11" s="8" customFormat="1" ht="12.75">
      <c r="A40" s="18" t="s">
        <v>61</v>
      </c>
      <c r="B40" s="73" t="s">
        <v>62</v>
      </c>
      <c r="C40" s="75">
        <v>112000</v>
      </c>
      <c r="D40" s="75">
        <v>112000</v>
      </c>
      <c r="E40" s="85">
        <f aca="true" t="shared" si="5" ref="E40:E47">D40-C40</f>
        <v>0</v>
      </c>
      <c r="F40" s="75">
        <v>112000</v>
      </c>
      <c r="G40" s="81">
        <f t="shared" si="1"/>
        <v>0</v>
      </c>
      <c r="H40" s="75">
        <v>58146.36</v>
      </c>
      <c r="I40" s="100">
        <f t="shared" si="2"/>
        <v>-53853.64</v>
      </c>
      <c r="J40" s="75">
        <v>58146.36</v>
      </c>
      <c r="K40" s="79">
        <f t="shared" si="3"/>
        <v>0</v>
      </c>
    </row>
    <row r="41" spans="1:11" ht="12.75">
      <c r="A41" s="18" t="s">
        <v>63</v>
      </c>
      <c r="B41" s="73" t="s">
        <v>64</v>
      </c>
      <c r="C41" s="75">
        <v>12512600</v>
      </c>
      <c r="D41" s="75">
        <v>12512600</v>
      </c>
      <c r="E41" s="85">
        <f t="shared" si="5"/>
        <v>0</v>
      </c>
      <c r="F41" s="75">
        <v>12512600</v>
      </c>
      <c r="G41" s="81">
        <f t="shared" si="1"/>
        <v>0</v>
      </c>
      <c r="H41" s="75">
        <v>12512600</v>
      </c>
      <c r="I41" s="100">
        <f t="shared" si="2"/>
        <v>0</v>
      </c>
      <c r="J41" s="75">
        <v>12512600</v>
      </c>
      <c r="K41" s="79">
        <f t="shared" si="3"/>
        <v>0</v>
      </c>
    </row>
    <row r="42" spans="1:11" ht="12.75">
      <c r="A42" s="18" t="s">
        <v>65</v>
      </c>
      <c r="B42" s="73" t="s">
        <v>66</v>
      </c>
      <c r="C42" s="75">
        <v>11277132</v>
      </c>
      <c r="D42" s="75">
        <v>11277132</v>
      </c>
      <c r="E42" s="85">
        <f t="shared" si="5"/>
        <v>0</v>
      </c>
      <c r="F42" s="75">
        <v>11277132</v>
      </c>
      <c r="G42" s="81">
        <f t="shared" si="1"/>
        <v>0</v>
      </c>
      <c r="H42" s="75">
        <v>11423332</v>
      </c>
      <c r="I42" s="100">
        <f t="shared" si="2"/>
        <v>146200</v>
      </c>
      <c r="J42" s="75">
        <v>11692632</v>
      </c>
      <c r="K42" s="79">
        <f t="shared" si="3"/>
        <v>269300</v>
      </c>
    </row>
    <row r="43" spans="1:11" s="10" customFormat="1" ht="13.5">
      <c r="A43" s="17" t="s">
        <v>67</v>
      </c>
      <c r="B43" s="6" t="s">
        <v>68</v>
      </c>
      <c r="C43" s="77">
        <f>C44+C45</f>
        <v>37623077.69</v>
      </c>
      <c r="D43" s="77">
        <f>D44+D45</f>
        <v>37773077.69</v>
      </c>
      <c r="E43" s="19">
        <f t="shared" si="5"/>
        <v>150000</v>
      </c>
      <c r="F43" s="77">
        <f>F44+F45</f>
        <v>38868592.84</v>
      </c>
      <c r="G43" s="23">
        <f t="shared" si="1"/>
        <v>1095515.150000006</v>
      </c>
      <c r="H43" s="93">
        <f>H44+H45</f>
        <v>30909248.39</v>
      </c>
      <c r="I43" s="91">
        <f t="shared" si="2"/>
        <v>-7959344.450000003</v>
      </c>
      <c r="J43" s="93">
        <f>J44+J45</f>
        <v>31009248.39</v>
      </c>
      <c r="K43" s="23">
        <f t="shared" si="3"/>
        <v>100000</v>
      </c>
    </row>
    <row r="44" spans="1:11" ht="25.5">
      <c r="A44" s="18" t="s">
        <v>69</v>
      </c>
      <c r="B44" s="73" t="s">
        <v>70</v>
      </c>
      <c r="C44" s="75">
        <v>140000</v>
      </c>
      <c r="D44" s="75">
        <v>290000</v>
      </c>
      <c r="E44" s="81">
        <f t="shared" si="5"/>
        <v>150000</v>
      </c>
      <c r="F44" s="75">
        <v>290000</v>
      </c>
      <c r="G44" s="81">
        <f t="shared" si="1"/>
        <v>0</v>
      </c>
      <c r="H44" s="75">
        <v>240000</v>
      </c>
      <c r="I44" s="100">
        <f t="shared" si="2"/>
        <v>-50000</v>
      </c>
      <c r="J44" s="75">
        <v>240000</v>
      </c>
      <c r="K44" s="79">
        <f t="shared" si="3"/>
        <v>0</v>
      </c>
    </row>
    <row r="45" spans="1:11" ht="12.75">
      <c r="A45" s="18" t="s">
        <v>83</v>
      </c>
      <c r="B45" s="73" t="s">
        <v>82</v>
      </c>
      <c r="C45" s="75">
        <v>37483077.69</v>
      </c>
      <c r="D45" s="75">
        <v>37483077.69</v>
      </c>
      <c r="E45" s="85">
        <f t="shared" si="5"/>
        <v>0</v>
      </c>
      <c r="F45" s="75">
        <v>38578592.84</v>
      </c>
      <c r="G45" s="81">
        <f t="shared" si="1"/>
        <v>1095515.150000006</v>
      </c>
      <c r="H45" s="75">
        <v>30669248.39</v>
      </c>
      <c r="I45" s="100">
        <f t="shared" si="2"/>
        <v>-7909344.450000003</v>
      </c>
      <c r="J45" s="75">
        <v>30769248.39</v>
      </c>
      <c r="K45" s="79">
        <f t="shared" si="3"/>
        <v>100000</v>
      </c>
    </row>
    <row r="46" spans="1:11" s="8" customFormat="1" ht="13.5">
      <c r="A46" s="17" t="s">
        <v>85</v>
      </c>
      <c r="B46" s="6" t="s">
        <v>71</v>
      </c>
      <c r="C46" s="76">
        <f>C47</f>
        <v>5597463.3</v>
      </c>
      <c r="D46" s="76">
        <f>D47</f>
        <v>5597463.3</v>
      </c>
      <c r="E46" s="19">
        <f t="shared" si="5"/>
        <v>0</v>
      </c>
      <c r="F46" s="76">
        <f>F47</f>
        <v>5805463.3</v>
      </c>
      <c r="G46" s="23">
        <f t="shared" si="1"/>
        <v>208000</v>
      </c>
      <c r="H46" s="90">
        <f>H47</f>
        <v>6646118.9</v>
      </c>
      <c r="I46" s="91">
        <f t="shared" si="2"/>
        <v>840655.6000000006</v>
      </c>
      <c r="J46" s="90">
        <f>J47</f>
        <v>6646118.9</v>
      </c>
      <c r="K46" s="23">
        <f t="shared" si="3"/>
        <v>0</v>
      </c>
    </row>
    <row r="47" spans="1:11" ht="12.75">
      <c r="A47" s="18" t="s">
        <v>72</v>
      </c>
      <c r="B47" s="9" t="s">
        <v>73</v>
      </c>
      <c r="C47" s="21">
        <v>5597463.3</v>
      </c>
      <c r="D47" s="21">
        <v>5597463.3</v>
      </c>
      <c r="E47" s="20">
        <f t="shared" si="5"/>
        <v>0</v>
      </c>
      <c r="F47" s="21">
        <v>5805463.3</v>
      </c>
      <c r="G47" s="27">
        <f t="shared" si="1"/>
        <v>208000</v>
      </c>
      <c r="H47" s="92">
        <v>6646118.9</v>
      </c>
      <c r="I47" s="89">
        <f t="shared" si="2"/>
        <v>840655.6000000006</v>
      </c>
      <c r="J47" s="92">
        <v>6646118.9</v>
      </c>
      <c r="K47" s="27">
        <f t="shared" si="3"/>
        <v>0</v>
      </c>
    </row>
    <row r="48" spans="1:11" s="55" customFormat="1" ht="20.25" customHeight="1">
      <c r="A48" s="107" t="s">
        <v>90</v>
      </c>
      <c r="B48" s="107"/>
      <c r="C48" s="53">
        <f aca="true" t="shared" si="6" ref="C48:K48">C4+C13+C15+C19+C24+C31+C37+C39+C43+C46+C29</f>
        <v>618864388.1099999</v>
      </c>
      <c r="D48" s="53">
        <f t="shared" si="6"/>
        <v>665106399.4899998</v>
      </c>
      <c r="E48" s="54">
        <f t="shared" si="6"/>
        <v>46242011.37999998</v>
      </c>
      <c r="F48" s="53">
        <f>F4+F13+F15+F19+F24+F31+F37+F39+F43+F46+F29</f>
        <v>692777884.66</v>
      </c>
      <c r="G48" s="54">
        <f t="shared" si="6"/>
        <v>27671485.170000028</v>
      </c>
      <c r="H48" s="94">
        <f t="shared" si="6"/>
        <v>698412518.77</v>
      </c>
      <c r="I48" s="95">
        <f t="shared" si="6"/>
        <v>5634634.110000036</v>
      </c>
      <c r="J48" s="94">
        <f>J4+J13+J15+J19+J24+J31+J37+J39+J43+J46+J29</f>
        <v>698681818.77</v>
      </c>
      <c r="K48" s="54">
        <f t="shared" si="6"/>
        <v>269299.9999999963</v>
      </c>
    </row>
    <row r="50" spans="1:11" s="15" customFormat="1" ht="13.5" hidden="1">
      <c r="A50" s="11"/>
      <c r="B50" s="12"/>
      <c r="C50" s="13">
        <f>2189939043.71-C48</f>
        <v>1571074655.6000001</v>
      </c>
      <c r="D50" s="13">
        <f>2220970999.03-D48</f>
        <v>1555864599.5400004</v>
      </c>
      <c r="E50" s="14">
        <f>D48-C48-E48</f>
        <v>-1.043081283569336E-07</v>
      </c>
      <c r="F50" s="13">
        <f>2220970999.03-F48</f>
        <v>1528193114.3700004</v>
      </c>
      <c r="G50" s="14">
        <f>F48-E48-G48</f>
        <v>618864388.1099999</v>
      </c>
      <c r="H50" s="96">
        <f>2220970999.03-H48</f>
        <v>1522558480.2600002</v>
      </c>
      <c r="I50" s="97">
        <f>H48-G48-I48</f>
        <v>665106399.4899999</v>
      </c>
      <c r="J50" s="13">
        <f>2220970999.03-J48</f>
        <v>1522289180.2600002</v>
      </c>
      <c r="K50" s="14">
        <f>J48-I48-K48</f>
        <v>692777884.66</v>
      </c>
    </row>
    <row r="51" ht="12.75">
      <c r="C51" s="16"/>
    </row>
    <row r="52" ht="12.75">
      <c r="C52" s="16"/>
    </row>
    <row r="53" ht="12.75">
      <c r="C53" s="16"/>
    </row>
  </sheetData>
  <sheetProtection/>
  <mergeCells count="5">
    <mergeCell ref="A1:K1"/>
    <mergeCell ref="A2:A3"/>
    <mergeCell ref="B2:B3"/>
    <mergeCell ref="C2:K2"/>
    <mergeCell ref="A48:B4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fin#spec#2</cp:lastModifiedBy>
  <cp:lastPrinted>2018-05-07T09:00:26Z</cp:lastPrinted>
  <dcterms:created xsi:type="dcterms:W3CDTF">2003-08-14T15:25:08Z</dcterms:created>
  <dcterms:modified xsi:type="dcterms:W3CDTF">2023-03-21T13:48:03Z</dcterms:modified>
  <cp:category/>
  <cp:version/>
  <cp:contentType/>
  <cp:contentStatus/>
</cp:coreProperties>
</file>