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Решения Совета 2023\РСД № от 20.12.2023\"/>
    </mc:Choice>
  </mc:AlternateContent>
  <bookViews>
    <workbookView xWindow="0" yWindow="0" windowWidth="28800" windowHeight="12435"/>
  </bookViews>
  <sheets>
    <sheet name="20.12.2023 Совет" sheetId="1" r:id="rId1"/>
  </sheets>
  <externalReferences>
    <externalReference r:id="rId2"/>
  </externalReferences>
  <definedNames>
    <definedName name="OLE_LINK11" localSheetId="0">'20.12.2023 Совет'!#REF!</definedName>
    <definedName name="OLE_LINK13" localSheetId="0">'20.12.2023 Совет'!#REF!</definedName>
    <definedName name="OLE_LINK14" localSheetId="0">'20.12.2023 Совет'!#REF!</definedName>
    <definedName name="OLE_LINK2" localSheetId="0">'20.12.2023 Совет'!#REF!</definedName>
    <definedName name="OLE_LINK3" localSheetId="0">'20.12.2023 Совет'!$A$1</definedName>
    <definedName name="OLE_LINK6" localSheetId="0">'20.12.2023 Совет'!$A$8</definedName>
    <definedName name="_xlnm.Print_Area" localSheetId="0">'20.12.2023 Совет'!$A$1:$I$241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C130" i="1" l="1"/>
  <c r="H77" i="1"/>
  <c r="H75" i="1"/>
  <c r="F62" i="1"/>
  <c r="H58" i="1"/>
  <c r="G22" i="1" l="1"/>
  <c r="H22" i="1" s="1"/>
  <c r="H23" i="1"/>
  <c r="H24" i="1"/>
  <c r="G25" i="1"/>
  <c r="H25" i="1" s="1"/>
  <c r="H26" i="1"/>
  <c r="G27" i="1"/>
  <c r="H27" i="1" s="1"/>
  <c r="G28" i="1"/>
  <c r="H28" i="1"/>
  <c r="G29" i="1"/>
  <c r="H29" i="1" s="1"/>
  <c r="H30" i="1"/>
  <c r="H31" i="1"/>
  <c r="H32" i="1"/>
  <c r="H33" i="1"/>
  <c r="H34" i="1"/>
  <c r="G35" i="1"/>
  <c r="H35" i="1"/>
  <c r="G36" i="1"/>
  <c r="H36" i="1" s="1"/>
  <c r="H37" i="1"/>
  <c r="H38" i="1"/>
  <c r="G39" i="1"/>
  <c r="H39" i="1" s="1"/>
  <c r="H40" i="1"/>
  <c r="H41" i="1"/>
  <c r="H42" i="1"/>
  <c r="H43" i="1"/>
  <c r="H44" i="1"/>
  <c r="H45" i="1"/>
  <c r="H46" i="1"/>
  <c r="H47" i="1"/>
  <c r="H48" i="1"/>
  <c r="H49" i="1"/>
  <c r="G50" i="1"/>
  <c r="H51" i="1"/>
  <c r="H52" i="1"/>
  <c r="H53" i="1"/>
  <c r="H54" i="1"/>
  <c r="H55" i="1"/>
  <c r="H56" i="1"/>
  <c r="H57" i="1"/>
  <c r="H59" i="1"/>
  <c r="H60" i="1"/>
  <c r="H61" i="1"/>
  <c r="F71" i="1"/>
  <c r="G71" i="1" s="1"/>
  <c r="F72" i="1"/>
  <c r="G72" i="1" s="1"/>
  <c r="H72" i="1"/>
  <c r="F73" i="1"/>
  <c r="G73" i="1" s="1"/>
  <c r="H73" i="1"/>
  <c r="I73" i="1" s="1"/>
  <c r="F74" i="1"/>
  <c r="G74" i="1" s="1"/>
  <c r="H74" i="1"/>
  <c r="F75" i="1"/>
  <c r="G75" i="1" s="1"/>
  <c r="I75" i="1"/>
  <c r="F76" i="1"/>
  <c r="G76" i="1" s="1"/>
  <c r="H76" i="1"/>
  <c r="F77" i="1"/>
  <c r="G77" i="1" s="1"/>
  <c r="I77" i="1"/>
  <c r="F78" i="1"/>
  <c r="G78" i="1" s="1"/>
  <c r="H78" i="1"/>
  <c r="F79" i="1"/>
  <c r="G79" i="1" s="1"/>
  <c r="H79" i="1"/>
  <c r="I79" i="1" s="1"/>
  <c r="F80" i="1"/>
  <c r="G80" i="1" s="1"/>
  <c r="H80" i="1"/>
  <c r="F81" i="1"/>
  <c r="G81" i="1" s="1"/>
  <c r="H81" i="1"/>
  <c r="F82" i="1"/>
  <c r="G82" i="1" s="1"/>
  <c r="H82" i="1"/>
  <c r="C94" i="1"/>
  <c r="C96" i="1"/>
  <c r="C107" i="1"/>
  <c r="C118" i="1"/>
  <c r="C129" i="1"/>
  <c r="C132" i="1"/>
  <c r="C155" i="1"/>
  <c r="C173" i="1"/>
  <c r="C174" i="1"/>
  <c r="C175" i="1"/>
  <c r="C217" i="1"/>
  <c r="C219" i="1"/>
  <c r="C220" i="1"/>
  <c r="C235" i="1"/>
  <c r="H50" i="1" l="1"/>
  <c r="G62" i="1"/>
  <c r="H62" i="1"/>
  <c r="I82" i="1"/>
  <c r="I80" i="1"/>
  <c r="I78" i="1"/>
  <c r="I76" i="1"/>
  <c r="I74" i="1"/>
  <c r="I72" i="1"/>
  <c r="H83" i="1"/>
  <c r="I71" i="1"/>
  <c r="G83" i="1"/>
  <c r="F83" i="1"/>
  <c r="I81" i="1"/>
  <c r="I83" i="1" l="1"/>
</calcChain>
</file>

<file path=xl/sharedStrings.xml><?xml version="1.0" encoding="utf-8"?>
<sst xmlns="http://schemas.openxmlformats.org/spreadsheetml/2006/main" count="441" uniqueCount="249">
  <si>
    <t>Администрации ЗАТО Видяево                                                                                                                   С.Г. Павлова</t>
  </si>
  <si>
    <t>Начальник Финансового отдела</t>
  </si>
  <si>
    <t>Увеличение бюджетных ассигнований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 МБУ "Редакция газеты "Вестник Видяево"</t>
  </si>
  <si>
    <t>Уменьшение  субсидии 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.</t>
  </si>
  <si>
    <t>Уменьшение софинансирования субсидии 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учреждений, за счет средств местного бюджета .</t>
  </si>
  <si>
    <t>Примечание:</t>
  </si>
  <si>
    <t>коп.</t>
  </si>
  <si>
    <t>руб.</t>
  </si>
  <si>
    <t>Итого составили:</t>
  </si>
  <si>
    <t xml:space="preserve"> -</t>
  </si>
  <si>
    <t xml:space="preserve">уменьшение </t>
  </si>
  <si>
    <t>18</t>
  </si>
  <si>
    <t xml:space="preserve">увеличение </t>
  </si>
  <si>
    <t>Сумма (руб.коп.)</t>
  </si>
  <si>
    <t>Наименование показателя</t>
  </si>
  <si>
    <t>2023 год</t>
  </si>
  <si>
    <t>Раздел 12 «Средства массовой информации»</t>
  </si>
  <si>
    <t>Увеличение бюджетных ассигнований на ремонт помещения боулинга в МАУ СОК "Фрегат"</t>
  </si>
  <si>
    <t>Увеличение бюджетных ассигнований на приобретние автобуса МАУ СОК "Фрегат"</t>
  </si>
  <si>
    <t>Увеличение бюджетных ассигнований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МАУ СОК "Фрегат"</t>
  </si>
  <si>
    <t>Увеличение  субсидии 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.</t>
  </si>
  <si>
    <t>Увеличение софинансирования субсидии 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учреждений, за счет средств местного бюджета .</t>
  </si>
  <si>
    <t>Увеличение на оплату коммунальных услуг.</t>
  </si>
  <si>
    <t>42</t>
  </si>
  <si>
    <t>-</t>
  </si>
  <si>
    <t>96</t>
  </si>
  <si>
    <t>Раздел 11 «Физическая культура и спорт»</t>
  </si>
  <si>
    <t>уменьшение 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</si>
  <si>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Увеличение на выплаты социального характера (выплата пенсии).  </t>
  </si>
  <si>
    <t>64</t>
  </si>
  <si>
    <t>86</t>
  </si>
  <si>
    <t>Раздел 10 «Социальная политика»</t>
  </si>
  <si>
    <t>Увеличение бюджетных ассигнований на мероприятия по  Муниципальной программе "Развитие культуры и сохранение культурного наследия в ЗАТО Видяево"</t>
  </si>
  <si>
    <t>Увеличение бюджетных ассигнований на предоставление субсидии на муниципальные задания и содержания имущества МБУК ЦКД ЗАТО Видяево</t>
  </si>
  <si>
    <t>Уменьшение, в связи с перераспределением средств на более значимые расходы. Экономия по организации и проведению городских, общественнозначимых, культурно-массовых и культурных мероприятий МБУК ЦКД ЗАТО Видяево.</t>
  </si>
  <si>
    <t>Уменьшение, в связи с перераспределением средств на более значимые расходы.</t>
  </si>
  <si>
    <t>23</t>
  </si>
  <si>
    <t>65</t>
  </si>
  <si>
    <t>Раздел 08 «Культура и кинематография»</t>
  </si>
  <si>
    <t>Увеличение на приобретние программного обнспечения (МКУ Центр МИТО).</t>
  </si>
  <si>
    <t xml:space="preserve">Уменьшение бюджетных средств  в связи, с уменьшением из областного бюджета  Иного межбюджетного трансферта из областного бюджета местным бюджетам на проведение временных общественно полезных работ в Мурманской области. </t>
  </si>
  <si>
    <t>Увеличение на выполнение муниципального задания дмш.</t>
  </si>
  <si>
    <t>Увеличение на выполнение муниципального задания ОЛИМП.</t>
  </si>
  <si>
    <t>Увеличение на оплату стоимости проезда к месту проведения отпуска и обратно МБОУ СОШ ЗАТО Видяево.</t>
  </si>
  <si>
    <t>Увеличение на оплату коммунальных услуг МБДОУ № 1.</t>
  </si>
  <si>
    <t>Увеличение, на выплаты молодому специалисту МБОУ СОШ ЗАТО Видяево.</t>
  </si>
  <si>
    <t>Увеличение на оплату коммунальных услуг МБОУ СОШ ЗАТО Видяево.</t>
  </si>
  <si>
    <t>Уменьшение, в связи с перераспределением средств на более значимые расходы (Экономия по Компенсации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ДОУ).</t>
  </si>
  <si>
    <t>Увеличение на оплату питания детей  ( МБДОУ № 1 - 285 000,00 руб., МБДОУ № 2 - 150 000,00 рублей).</t>
  </si>
  <si>
    <t>Уменьшение, в связи с перераспределением средств на более значимые расходы(экономия  Центр МИТО).</t>
  </si>
  <si>
    <t>Уменьшение, в связи с перераспределением средств на более значимые расходы(экономия  ДМШ).</t>
  </si>
  <si>
    <t>Уменьшение, в связи с перераспределением средств на более значимые расходы(экономия м/з ДМШ).</t>
  </si>
  <si>
    <t>Увеличение на оплату стоимости проезда к месту проведения отпуска и обратно Олимп.</t>
  </si>
  <si>
    <t>Уменьшение, в связи с перераспределением средств на более значимые расходы(экономия по выплатам молодому специалисту Олимп).</t>
  </si>
  <si>
    <t>Уменьшение, в связи с перераспределением средств на более значимые расходы(экономия по оплате за коммунальные услуги Олимп).</t>
  </si>
  <si>
    <t>Увеличение на оплату стоимости проезда к месту проведения отпуска и обратно МБОУ СОШ ЗАТО Видяево</t>
  </si>
  <si>
    <t>Увеличение на оплату стоимости проезда к месту проведения отпуска и обратно МБДОУ № 2</t>
  </si>
  <si>
    <t>Увеличение на оплату стоимости проезда к месту проведения отпуска и обратно МБДОУ № 1</t>
  </si>
  <si>
    <t>Уменьшение, в связи с перераспределением средств на более значимые расходы(экономия по выплатам молодому специалисту МБДОУ № 1).</t>
  </si>
  <si>
    <t>Уменьшение, в связи с перераспределением средств на более значимые расходы(экономия м/з МБДОУ № 2).</t>
  </si>
  <si>
    <t xml:space="preserve">Уменьшение бюджетных ассигнованй на софинансирвание субсидии на реализацию мероприятий по замене окон в муниципальных общеобразовательных организациях </t>
  </si>
  <si>
    <t>Увеличение на выполнение муниципального задания СОШ.</t>
  </si>
  <si>
    <t>Экономия по реализации мероприятий по проведению капитальных (текущих) ремонтов социальной, инженерной и жилищно-коммунальной инфраструктуры ЗАТО Видяево (ОЛИМП).</t>
  </si>
  <si>
    <t>Уменьшение , в связи с перераспределеним  Субвенции бюджетам городских округов на реализацию ЗМО "О единой субвенции местным бюджетам на финансовое обеспечение образовательной деятельности"( МБОУ СОШ ЗАТО Видяево).</t>
  </si>
  <si>
    <t>Субвенции на обеспечение бесплатным питанием отдельных категорий обучающихся (МБОУ СОШ ЗАТО Видяево).</t>
  </si>
  <si>
    <t>Перераспределение софинансирования субсидии 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учреждений, за счет средств местного бюджета .</t>
  </si>
  <si>
    <t>Перераспределение субсидии 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.</t>
  </si>
  <si>
    <t>Уменьшение, в связи с перераспределением средств на более значимые расходы.  ( МБДОУ № 2 ).</t>
  </si>
  <si>
    <t>Увеличение на приобретение теневых навесов  ( МБДОУ № 1 - 1 000 000,00 руб., МБДОУ № 2 - 1 000 000,00 рублей).</t>
  </si>
  <si>
    <t>84</t>
  </si>
  <si>
    <t>30</t>
  </si>
  <si>
    <t>Раздел 07 «Образование»</t>
  </si>
  <si>
    <t>Уменьшение, в связи с перераспределением средств на более значимые расходы (экономия).</t>
  </si>
  <si>
    <t>70</t>
  </si>
  <si>
    <t xml:space="preserve">    Расходы по разделу «Охрана окружающей среды» </t>
  </si>
  <si>
    <t>Раздел 06 «Охрана окружающей среды»</t>
  </si>
  <si>
    <t>увеличение межбюджетного трансферта на реализацию планов социального развития центров экономического роста субъектов РФ, входящих в состав Арктическойф зоны РФ</t>
  </si>
  <si>
    <t>Увеличение бюджетных ассигнований на предоставление субсидии на муниципальные задания и содержания имущества МБУ УМС СЗ ЗАТО Видяево</t>
  </si>
  <si>
    <t>Увеличение на оплату услуг за пустующий фонд.</t>
  </si>
  <si>
    <t>Увеличение на мероприятия по укреплению и созданию благоприятных и комфортных условий для проживания жителей ЗАТО Видяево.</t>
  </si>
  <si>
    <t>80</t>
  </si>
  <si>
    <t>95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</si>
  <si>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</si>
  <si>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</si>
  <si>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46</t>
  </si>
  <si>
    <t xml:space="preserve">       Расходы по разделу «Национальная экономика» </t>
  </si>
  <si>
    <t>Раздел 04 «Национальная экономика»</t>
  </si>
  <si>
    <t>Увеличение на мероприятие "Безопасный город".</t>
  </si>
  <si>
    <t>Увеличение  в связи с перераспределением средств на более значимые расходы (мероприятия по Предупреждению и ликвидации последствий чрезвычайных ситуаций, обеспечение условий для нормальной жизнедеятельности населения ЗАТО Видяево, а также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экономики).</t>
  </si>
  <si>
    <t>75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</si>
  <si>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</si>
  <si>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</si>
  <si>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Уменьшение, в связи с перераспределением средств на более значимые расходы (Экономия по Компенсации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ЦБО ЗАТО Видяево).</t>
  </si>
  <si>
    <t>Увеличение на выполнение муниципального задания МБУ ЦБО ЗАТО Видяево.</t>
  </si>
  <si>
    <t>Уменьшение, в связи с перераспределением средств на более значимые расходы (экономия по расходам на обеспечение деятельности Администрации).</t>
  </si>
  <si>
    <t>Увеличение, в связи с перераспределением средств на более значимые расходы (обеспечение деятельности Администрации).</t>
  </si>
  <si>
    <t xml:space="preserve">      Расходы на общегосударственные вопросы</t>
  </si>
  <si>
    <t>Раздел 01 «Общегосударственные вопросы»</t>
  </si>
  <si>
    <t>ИТОГО:</t>
  </si>
  <si>
    <t>1300</t>
  </si>
  <si>
    <t xml:space="preserve"> 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</si>
  <si>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</si>
  <si>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</si>
  <si>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</si>
  <si>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</si>
  <si>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</si>
  <si>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</si>
  <si>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</si>
  <si>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</si>
  <si>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</si>
  <si>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</si>
  <si>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</si>
  <si>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</si>
  <si>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</si>
  <si>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</si>
  <si>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</si>
  <si>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</si>
  <si>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</si>
  <si>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</si>
  <si>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</si>
  <si>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</si>
  <si>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</si>
  <si>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</si>
  <si>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</si>
  <si>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</si>
  <si>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(Сводной росписью от 18.09.2023)</t>
  </si>
  <si>
    <t>Утверждено (РСД от 18.09.2023 № 113)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</si>
  <si>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</si>
  <si>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</si>
  <si>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</si>
  <si>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>2.      Внесение изменений в расходную часть местного бюджета произведено в связи с выделением денежных средств из областного бюджета и на основании уведомлений о предоставлении субсидии, субвенции, иного межбюджетного трансферта, имеющего целевое назначение на 2023 год и на плановый период 2024 и 2025 годов, а так же в соответствии с проектом закона Мурманской области «О внесении изменений в Закон Мурманской области «Об областном бюджете на 2023 год и на плановый период 2024 и 2025 годов», с перераспределением бюджетных назначений на более значимые расходы.</t>
  </si>
  <si>
    <t>РАСХОДЫ</t>
  </si>
  <si>
    <t>увеличение за счет выделенияГранта из областного бюджета</t>
  </si>
  <si>
    <t>000 2 02 49999 04 0000 150</t>
  </si>
  <si>
    <t>Грант в форме иного межбюджетныго трансферта в целях содействия достижению и (или) поощрения достижения наилучших значений показателей деятельности органов местного самоуправления</t>
  </si>
  <si>
    <t xml:space="preserve">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</t>
  </si>
  <si>
    <t>увеличение за счет выделения межбюджетного трансферта на реализацию планов социального развития центров экономического роста субъектов РФ, входящих в состав Арктическойф зоны РФ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</si>
  <si>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</si>
  <si>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</si>
  <si>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000 2 02 30024 04 0000 150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</si>
  <si>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</si>
  <si>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Увеличение Субвенции на обеспечение бесплатным питанием отдельных категорий обучающихся. </t>
  </si>
  <si>
    <t>Субвенция бюджетам городских округов на обеспечение бесплатным питанием отдельных категорий обучающихся</t>
  </si>
  <si>
    <t>Выделение из областного бюджета дотации (гранта)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</si>
  <si>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</si>
  <si>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</si>
  <si>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Увеличение дотации на сбалансированность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</si>
  <si>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</si>
  <si>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</si>
  <si>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Изменения  в связи с фактическим поступлением по данным главного администратора бюджетых средств.</t>
  </si>
  <si>
    <t>000 1 16 10061 04 0000 140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</si>
  <si>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</si>
  <si>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</si>
  <si>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</si>
  <si>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</si>
  <si>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</si>
  <si>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</si>
  <si>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</si>
  <si>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</si>
  <si>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</si>
  <si>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</si>
  <si>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</si>
  <si>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</si>
  <si>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</si>
  <si>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</si>
  <si>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</si>
  <si>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Изменения  в связи с уточнением оценки поступлений доходов администратором доходов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</si>
  <si>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</si>
  <si>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</si>
  <si>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</si>
  <si>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</si>
  <si>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000 1 13 02994 04 0000 130</t>
  </si>
  <si>
    <t>Прочие доходы от компенсации затрат бюджетов городских округов</t>
  </si>
  <si>
    <t>000 1 12 01041 01 0000 120</t>
  </si>
  <si>
    <t>Плата за размещение отходов производства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</si>
  <si>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</si>
  <si>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</si>
  <si>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</si>
  <si>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</si>
  <si>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</si>
  <si>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</si>
  <si>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</si>
  <si>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</si>
  <si>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</si>
  <si>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</si>
  <si>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</si>
  <si>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</si>
  <si>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</si>
  <si>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</si>
  <si>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</si>
  <si>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</si>
  <si>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</si>
  <si>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</si>
  <si>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</si>
  <si>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</si>
  <si>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</si>
  <si>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</si>
  <si>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</si>
  <si>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</si>
  <si>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</si>
  <si>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</si>
  <si>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</si>
  <si>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</si>
  <si>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</si>
  <si>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</si>
  <si>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000 1 01 02130 01 0000 110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</si>
  <si>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</si>
  <si>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000 1 01 02080 01 0000 110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</si>
  <si>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</si>
  <si>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000 1 01 02030 01 0000 110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</si>
  <si>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</si>
  <si>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000 1 01 02020 01 0000 110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</si>
  <si>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</si>
  <si>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Изменения  в связи с уточнением оценки поступлений доходов УФНС по МО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</si>
  <si>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</si>
  <si>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</si>
  <si>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Примечание</t>
  </si>
  <si>
    <t>КБК</t>
  </si>
  <si>
    <t>(руб.)</t>
  </si>
  <si>
    <t>ДОХОДЫ</t>
  </si>
  <si>
    <t xml:space="preserve"> за счет остатка средств на едином счете на 01.01.2023 г.</t>
  </si>
  <si>
    <t>по решению совета</t>
  </si>
  <si>
    <t>в том числе дефицит:</t>
  </si>
  <si>
    <t>05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</si>
  <si>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</si>
  <si>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</si>
  <si>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</si>
  <si>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>79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</si>
  <si>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</si>
  <si>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2023 году</t>
  </si>
  <si>
    <t>Основные характеристики бюджета ЗАТО Видяево с учетом внесенных изменений:</t>
  </si>
  <si>
    <t>на 2023 год и на плановый период 2024 и 2025 годов»»</t>
  </si>
  <si>
    <t xml:space="preserve"> ЗАТО Видяево от 26.12.2022 г. № 65 «О бюджете ЗАТО Видяево </t>
  </si>
  <si>
    <t>(шестого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</si>
  <si>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</si>
  <si>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</si>
  <si>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</si>
  <si>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000 2 02 39998 04 0000 150</t>
  </si>
  <si>
    <t>Увеличение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</si>
  <si>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1.     В общем объеме доходы бюджета ЗАТО Видяево в 2023 году увеличились на 109 851 625 руб.47 коп..(из них налоговые и неналоговые доходы увеличились на 657 834 руб. 00 коп., безвозмездные поступления на 107 716 891 руб. 47 коп.).</t>
  </si>
  <si>
    <t>Увеличение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 ( МБДОУ ).</t>
  </si>
  <si>
    <t>Уменьшение, в связи с перераспределением средств на более значимые расходы(экономия компенсация расходов на оплату коммунальных услуг для обеспечения государственных (муниципальных) нужд МБДОУ ЗАТО ВИДЯЕВО "ДЕТСКИЙ САД №1 "СОЛНЫШКО"").</t>
  </si>
  <si>
    <t>Увеличение, компенсация расходов на оплату коммунальных услуг для обеспечения государственных (муниципальных) нужд МБОУ ЗАТО Видяево СОШ № 1</t>
  </si>
  <si>
    <t>Увеличение,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</si>
  <si>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>69</t>
  </si>
  <si>
    <t>Уменьшение, в связи с перераспределением средств на более значимые расходы (Экономия по Компенсация расходов на оплату коммунальных услуг для обеспечения государственных (муниципальных) нужд МБУ "ЦБО" ЗАТО Видяево).</t>
  </si>
  <si>
    <t>85</t>
  </si>
  <si>
    <t>90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</si>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</sst>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Calibri"/>
      <family val="2"/>
    </font>
    <font>
      <b/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14" fillId="4" borderId="12">
      <alignment horizontal="right" vertical="top" shrinkToFit="1"/>
    </xf>
  </cellStyleXfs>
  <cellXfs count="267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49" fontId="3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/>
    <xf numFmtId="0" fontId="7" fillId="0" borderId="0" xfId="0" applyFont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" fontId="0" fillId="2" borderId="0" xfId="0" applyNumberFormat="1" applyFill="1"/>
    <xf numFmtId="4" fontId="11" fillId="3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" fontId="15" fillId="2" borderId="3" xfId="1" applyNumberFormat="1" applyFont="1" applyFill="1" applyBorder="1" applyProtection="1">
      <alignment horizontal="right" vertical="top" shrinkToFi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21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9" fontId="2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right" vertical="center"/>
    </xf>
    <xf numFmtId="3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4" fontId="21" fillId="0" borderId="3" xfId="0" applyNumberFormat="1" applyFont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8" fillId="2" borderId="1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xl36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1.2022 св.роспись"/>
      <sheetName val="08.02.2022 св.роспись"/>
      <sheetName val="28.03.2022 совет"/>
      <sheetName val="18.05.2022 св.роспись"/>
      <sheetName val="21.06.2022 св.роспись"/>
      <sheetName val="19.09.2022 Совет"/>
      <sheetName val="05.10.2022 св.роспись"/>
      <sheetName val="07.11.2022 св.роспись"/>
      <sheetName val="27.02.2023 св. роспись"/>
      <sheetName val="10.05.2023 св. роспись"/>
      <sheetName val="Совет май"/>
      <sheetName val="01.06.2023 св.роспись"/>
      <sheetName val="26.06.2023 св.роспись"/>
      <sheetName val="10.07.2023 св.роспись"/>
      <sheetName val="22.08.2023 св.роспись"/>
      <sheetName val="Совет сентябрь"/>
      <sheetName val=" 25.09.2023 св. роспись"/>
      <sheetName val="17.10.2023 св. роспись "/>
      <sheetName val="25.10.2023 св. роспись  "/>
      <sheetName val="13.11.2023 св. роспись  "/>
      <sheetName val="28.11.2023 св. роспись  "/>
      <sheetName val="12.12.2023 св. роспись   "/>
      <sheetName val="20.12.2023 Совет"/>
      <sheetName val="05.12.2022 совет (2)"/>
      <sheetName val="05.12.2022 совет"/>
      <sheetName val="26.12.2022 Сов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4">
          <cell r="I54">
            <v>78630391.950000003</v>
          </cell>
        </row>
        <row r="55">
          <cell r="I55">
            <v>641776.61</v>
          </cell>
        </row>
        <row r="56">
          <cell r="I56">
            <v>20794538.449999999</v>
          </cell>
        </row>
        <row r="57">
          <cell r="I57">
            <v>37928025.269999996</v>
          </cell>
        </row>
        <row r="58">
          <cell r="I58">
            <v>150533978.84999999</v>
          </cell>
        </row>
        <row r="59">
          <cell r="I59">
            <v>3125908</v>
          </cell>
        </row>
        <row r="60">
          <cell r="I60">
            <v>333906839.54000002</v>
          </cell>
        </row>
        <row r="61">
          <cell r="I61">
            <v>16426023.58</v>
          </cell>
        </row>
        <row r="62">
          <cell r="I62">
            <v>23229214.5</v>
          </cell>
        </row>
        <row r="63">
          <cell r="I63">
            <v>24291184.460000001</v>
          </cell>
        </row>
        <row r="64">
          <cell r="I64">
            <v>5710696.1600000001</v>
          </cell>
        </row>
        <row r="65">
          <cell r="I65">
            <v>0</v>
          </cell>
        </row>
      </sheetData>
      <sheetData sheetId="16" refreshError="1">
        <row r="27">
          <cell r="H27">
            <v>0</v>
          </cell>
        </row>
        <row r="28">
          <cell r="H28">
            <v>0</v>
          </cell>
        </row>
        <row r="29">
          <cell r="H29">
            <v>7223.84</v>
          </cell>
        </row>
        <row r="30">
          <cell r="H30">
            <v>0</v>
          </cell>
        </row>
        <row r="31">
          <cell r="H31">
            <v>8777082</v>
          </cell>
        </row>
        <row r="32">
          <cell r="H32">
            <v>0</v>
          </cell>
        </row>
        <row r="33">
          <cell r="H33">
            <v>-7223.84</v>
          </cell>
        </row>
        <row r="34">
          <cell r="H34">
            <v>0</v>
          </cell>
        </row>
        <row r="35">
          <cell r="H35">
            <v>-30900</v>
          </cell>
        </row>
        <row r="36">
          <cell r="H36">
            <v>1600000</v>
          </cell>
        </row>
        <row r="37">
          <cell r="H37">
            <v>0</v>
          </cell>
        </row>
        <row r="38">
          <cell r="H38">
            <v>0</v>
          </cell>
        </row>
      </sheetData>
      <sheetData sheetId="17" refreshError="1"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94357072.200000003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</sheetData>
      <sheetData sheetId="18" refreshError="1">
        <row r="28">
          <cell r="H28">
            <v>-600000</v>
          </cell>
        </row>
        <row r="29">
          <cell r="H29">
            <v>0</v>
          </cell>
        </row>
        <row r="30">
          <cell r="H30">
            <v>-479546.73</v>
          </cell>
        </row>
        <row r="31">
          <cell r="H31">
            <v>0</v>
          </cell>
        </row>
        <row r="32">
          <cell r="H32">
            <v>-1000000</v>
          </cell>
        </row>
        <row r="33">
          <cell r="H33">
            <v>0</v>
          </cell>
        </row>
        <row r="34">
          <cell r="H34">
            <v>-625356.54</v>
          </cell>
        </row>
        <row r="35">
          <cell r="H35">
            <v>46868.35</v>
          </cell>
        </row>
        <row r="36">
          <cell r="H36">
            <v>0</v>
          </cell>
        </row>
        <row r="37">
          <cell r="H37">
            <v>1714221.72</v>
          </cell>
        </row>
        <row r="38">
          <cell r="H38">
            <v>943813.2</v>
          </cell>
        </row>
        <row r="39">
          <cell r="H39">
            <v>0</v>
          </cell>
        </row>
      </sheetData>
      <sheetData sheetId="19" refreshError="1">
        <row r="30">
          <cell r="H30">
            <v>876570.07</v>
          </cell>
        </row>
        <row r="31">
          <cell r="H31">
            <v>0</v>
          </cell>
        </row>
        <row r="32">
          <cell r="H32">
            <v>15038328.539999999</v>
          </cell>
        </row>
        <row r="33">
          <cell r="H33">
            <v>-30000</v>
          </cell>
        </row>
        <row r="34">
          <cell r="H34">
            <v>-22957100.579999998</v>
          </cell>
        </row>
        <row r="35">
          <cell r="H35">
            <v>-30000</v>
          </cell>
        </row>
        <row r="36">
          <cell r="H36">
            <v>2738056.62</v>
          </cell>
        </row>
        <row r="37">
          <cell r="H37">
            <v>374000</v>
          </cell>
        </row>
        <row r="38">
          <cell r="H38">
            <v>0</v>
          </cell>
        </row>
        <row r="39">
          <cell r="H39">
            <v>5578645.3499999996</v>
          </cell>
        </row>
        <row r="40">
          <cell r="H40">
            <v>0</v>
          </cell>
        </row>
        <row r="41">
          <cell r="H41">
            <v>0</v>
          </cell>
        </row>
      </sheetData>
      <sheetData sheetId="20" refreshError="1">
        <row r="31">
          <cell r="H31">
            <v>652959.15</v>
          </cell>
        </row>
        <row r="32">
          <cell r="H32">
            <v>0</v>
          </cell>
        </row>
        <row r="33">
          <cell r="H33">
            <v>-3782797.81</v>
          </cell>
        </row>
        <row r="34">
          <cell r="H34">
            <v>-139959.46</v>
          </cell>
        </row>
        <row r="35">
          <cell r="H35">
            <v>1608882.32</v>
          </cell>
        </row>
        <row r="36">
          <cell r="H36">
            <v>0</v>
          </cell>
        </row>
        <row r="37">
          <cell r="H37">
            <v>-399761.51</v>
          </cell>
        </row>
        <row r="38">
          <cell r="H38">
            <v>-263807.7</v>
          </cell>
        </row>
        <row r="39">
          <cell r="H39">
            <v>1375.14</v>
          </cell>
        </row>
        <row r="40">
          <cell r="H40">
            <v>2749591.89</v>
          </cell>
        </row>
        <row r="41">
          <cell r="H41">
            <v>-35082.019999999997</v>
          </cell>
        </row>
        <row r="42">
          <cell r="H42">
            <v>0</v>
          </cell>
        </row>
      </sheetData>
      <sheetData sheetId="21" refreshError="1">
        <row r="32">
          <cell r="H32">
            <v>1468881.27</v>
          </cell>
        </row>
        <row r="33">
          <cell r="H33">
            <v>0</v>
          </cell>
        </row>
        <row r="34">
          <cell r="H34">
            <v>-484140.88</v>
          </cell>
        </row>
        <row r="35">
          <cell r="H35">
            <v>0</v>
          </cell>
        </row>
        <row r="36">
          <cell r="H36">
            <v>-157660.72</v>
          </cell>
        </row>
        <row r="37">
          <cell r="H37">
            <v>0</v>
          </cell>
        </row>
        <row r="38">
          <cell r="H38">
            <v>50657.599999999999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-274000</v>
          </cell>
        </row>
        <row r="42">
          <cell r="H42">
            <v>430000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238"/>
  <sheetViews>
    <sheetView tabSelected="1" view="pageBreakPreview" zoomScale="70" zoomScaleNormal="100" zoomScaleSheetLayoutView="70" workbookViewId="0">
      <selection activeCell="F185" sqref="F185:I185"/>
    </sheetView>
  </sheetViews>
  <sheetFormatPr defaultColWidth="8.85546875" defaultRowHeight="15" x14ac:dyDescent="0.25"/>
  <cols>
    <col min="2" max="2" width="16.28515625" customWidth="1"/>
    <col min="4" max="4" width="15.7109375" customWidth="1"/>
    <col min="5" max="5" width="13.7109375" customWidth="1"/>
    <col min="6" max="6" width="19.85546875" customWidth="1"/>
    <col min="7" max="7" width="19" customWidth="1"/>
    <col min="8" max="8" width="20.28515625" customWidth="1"/>
    <col min="9" max="9" width="32.5703125" style="1" customWidth="1"/>
    <col min="10" max="10" width="15.28515625" customWidth="1"/>
    <col min="11" max="11" width="14.5703125" customWidth="1"/>
    <col min="12" max="12" width="13.5703125" customWidth="1"/>
    <col min="13" max="13" width="28.28515625" customWidth="1"/>
    <col min="14" max="14" width="29.28515625" customWidth="1"/>
  </cols>
  <sheetData>
    <row r="1" spans="1:14" ht="18.75" x14ac:dyDescent="0.25">
      <c r="A1" s="88" t="s">
        <v>235</v>
      </c>
      <c r="B1" s="88"/>
      <c r="C1" s="88"/>
      <c r="D1" s="88"/>
      <c r="E1" s="88"/>
      <c r="F1" s="88"/>
      <c r="G1" s="88"/>
      <c r="H1" s="88"/>
      <c r="I1" s="88"/>
    </row>
    <row r="2" spans="1:14" ht="18.75" x14ac:dyDescent="0.25">
      <c r="A2" s="89" t="s">
        <v>234</v>
      </c>
      <c r="B2" s="89"/>
      <c r="C2" s="89"/>
      <c r="D2" s="89"/>
      <c r="E2" s="89"/>
      <c r="F2" s="89"/>
      <c r="G2" s="89"/>
      <c r="H2" s="89"/>
      <c r="I2" s="89"/>
    </row>
    <row r="3" spans="1:14" ht="18.75" x14ac:dyDescent="0.25">
      <c r="A3" s="89" t="s">
        <v>233</v>
      </c>
      <c r="B3" s="89"/>
      <c r="C3" s="89"/>
      <c r="D3" s="89"/>
      <c r="E3" s="89"/>
      <c r="F3" s="89"/>
      <c r="G3" s="89"/>
      <c r="H3" s="89"/>
      <c r="I3" s="89"/>
    </row>
    <row r="4" spans="1:14" ht="1.5" customHeight="1" x14ac:dyDescent="0.25">
      <c r="A4" s="89" t="s">
        <v>232</v>
      </c>
      <c r="B4" s="89"/>
      <c r="C4" s="89"/>
      <c r="D4" s="89"/>
      <c r="E4" s="89"/>
      <c r="F4" s="89"/>
      <c r="G4" s="89"/>
      <c r="H4" s="89"/>
      <c r="I4" s="89"/>
    </row>
    <row r="5" spans="1:14" ht="18.75" customHeight="1" x14ac:dyDescent="0.25">
      <c r="A5" s="89" t="s">
        <v>231</v>
      </c>
      <c r="B5" s="89"/>
      <c r="C5" s="89"/>
      <c r="D5" s="89"/>
      <c r="E5" s="89"/>
      <c r="F5" s="89"/>
      <c r="G5" s="89"/>
      <c r="H5" s="89"/>
      <c r="I5" s="89"/>
    </row>
    <row r="6" spans="1:14" ht="18.75" customHeight="1" x14ac:dyDescent="0.25">
      <c r="A6" s="13"/>
      <c r="B6" s="13"/>
      <c r="C6" s="13"/>
      <c r="D6" s="13"/>
      <c r="E6" s="13"/>
      <c r="F6" s="13"/>
      <c r="G6" s="13"/>
      <c r="H6" s="13"/>
      <c r="I6" s="12"/>
    </row>
    <row r="7" spans="1:14" ht="18.75" customHeight="1" x14ac:dyDescent="0.25">
      <c r="A7" s="90" t="s">
        <v>230</v>
      </c>
      <c r="B7" s="90"/>
      <c r="C7" s="90"/>
      <c r="D7" s="90"/>
      <c r="E7" s="90"/>
      <c r="F7" s="90"/>
      <c r="G7" s="90"/>
      <c r="H7" s="90"/>
      <c r="I7" s="90"/>
      <c r="J7" s="82"/>
      <c r="K7" s="82"/>
      <c r="L7" s="82"/>
      <c r="M7" s="82"/>
      <c r="N7" s="82"/>
    </row>
    <row r="8" spans="1:14" ht="18.75" x14ac:dyDescent="0.25">
      <c r="A8" s="88" t="s">
        <v>229</v>
      </c>
      <c r="B8" s="88"/>
      <c r="C8" s="88"/>
      <c r="D8" s="88"/>
      <c r="E8" s="88"/>
      <c r="F8" s="88"/>
      <c r="G8" s="88"/>
      <c r="H8" s="88"/>
      <c r="I8" s="88"/>
    </row>
    <row r="9" spans="1:14" ht="13.5" customHeight="1" x14ac:dyDescent="0.25">
      <c r="A9" s="81"/>
      <c r="J9" s="80"/>
    </row>
    <row r="10" spans="1:14" ht="29.45" customHeight="1" x14ac:dyDescent="0.25">
      <c r="A10" s="85" t="s">
        <v>228</v>
      </c>
      <c r="B10" s="85"/>
      <c r="C10" s="85"/>
      <c r="D10" s="85"/>
      <c r="E10" s="86">
        <v>792920447</v>
      </c>
      <c r="F10" s="86"/>
      <c r="G10" s="79" t="s">
        <v>7</v>
      </c>
      <c r="H10" s="78" t="s">
        <v>227</v>
      </c>
      <c r="I10" s="77" t="s">
        <v>225</v>
      </c>
      <c r="J10" s="75"/>
    </row>
    <row r="11" spans="1:14" ht="24" customHeight="1" x14ac:dyDescent="0.25">
      <c r="A11" s="85" t="s">
        <v>226</v>
      </c>
      <c r="B11" s="85"/>
      <c r="C11" s="85"/>
      <c r="D11" s="85"/>
      <c r="E11" s="86">
        <v>805070202</v>
      </c>
      <c r="F11" s="86"/>
      <c r="G11" s="79" t="s">
        <v>7</v>
      </c>
      <c r="H11" s="78" t="s">
        <v>69</v>
      </c>
      <c r="I11" s="77" t="s">
        <v>225</v>
      </c>
      <c r="J11" s="75"/>
    </row>
    <row r="12" spans="1:14" ht="43.5" customHeight="1" x14ac:dyDescent="0.25">
      <c r="A12" s="87" t="s">
        <v>224</v>
      </c>
      <c r="B12" s="87"/>
      <c r="C12" s="87"/>
      <c r="D12" s="87"/>
      <c r="E12" s="86">
        <v>12149755</v>
      </c>
      <c r="F12" s="86"/>
      <c r="G12" s="79" t="s">
        <v>7</v>
      </c>
      <c r="H12" s="78" t="s">
        <v>223</v>
      </c>
      <c r="I12" s="77" t="s">
        <v>6</v>
      </c>
      <c r="K12" s="75"/>
      <c r="L12" s="16"/>
    </row>
    <row r="13" spans="1:14" ht="36" customHeight="1" x14ac:dyDescent="0.25">
      <c r="A13" s="106" t="s">
        <v>222</v>
      </c>
      <c r="B13" s="107"/>
      <c r="C13" s="107"/>
      <c r="D13" s="108"/>
      <c r="E13" s="91">
        <v>2969142.9</v>
      </c>
      <c r="F13" s="92"/>
      <c r="G13" s="95" t="s">
        <v>7</v>
      </c>
      <c r="H13" s="97" t="s">
        <v>221</v>
      </c>
      <c r="I13" s="98"/>
      <c r="K13" s="75"/>
    </row>
    <row r="14" spans="1:14" ht="25.5" customHeight="1" x14ac:dyDescent="0.25">
      <c r="A14" s="109"/>
      <c r="B14" s="110"/>
      <c r="C14" s="110"/>
      <c r="D14" s="111"/>
      <c r="E14" s="93"/>
      <c r="F14" s="94"/>
      <c r="G14" s="96"/>
      <c r="H14" s="99"/>
      <c r="I14" s="100"/>
      <c r="J14" s="75"/>
      <c r="N14" s="75"/>
    </row>
    <row r="15" spans="1:14" ht="51" customHeight="1" x14ac:dyDescent="0.25">
      <c r="A15" s="112"/>
      <c r="B15" s="113"/>
      <c r="C15" s="113"/>
      <c r="D15" s="114"/>
      <c r="E15" s="101">
        <v>9180612.1500000004</v>
      </c>
      <c r="F15" s="101"/>
      <c r="G15" s="76" t="s">
        <v>7</v>
      </c>
      <c r="H15" s="102" t="s">
        <v>220</v>
      </c>
      <c r="I15" s="102"/>
      <c r="J15" s="75"/>
      <c r="N15" s="75"/>
    </row>
    <row r="16" spans="1:14" s="1" customFormat="1" ht="9.75" customHeight="1" x14ac:dyDescent="0.25">
      <c r="A16" s="40"/>
      <c r="B16"/>
      <c r="C16"/>
      <c r="D16"/>
      <c r="E16"/>
      <c r="F16"/>
      <c r="G16"/>
      <c r="H16"/>
    </row>
    <row r="17" spans="1:9" s="1" customFormat="1" ht="39.950000000000003" customHeight="1" x14ac:dyDescent="0.25">
      <c r="A17" s="88" t="s">
        <v>219</v>
      </c>
      <c r="B17" s="88"/>
      <c r="C17" s="88"/>
      <c r="D17" s="88"/>
      <c r="E17" s="88"/>
      <c r="F17" s="88"/>
      <c r="G17" s="88"/>
      <c r="H17" s="88"/>
      <c r="I17" s="88"/>
    </row>
    <row r="18" spans="1:9" s="1" customFormat="1" ht="39.950000000000003" customHeight="1" x14ac:dyDescent="0.25">
      <c r="A18" s="208" t="s">
        <v>239</v>
      </c>
      <c r="B18" s="208"/>
      <c r="C18" s="208"/>
      <c r="D18" s="208"/>
      <c r="E18" s="208"/>
      <c r="F18" s="208"/>
      <c r="G18" s="208"/>
      <c r="H18" s="208"/>
      <c r="I18" s="208"/>
    </row>
    <row r="19" spans="1:9" s="1" customFormat="1" ht="18" customHeight="1" x14ac:dyDescent="0.25">
      <c r="A19" s="40"/>
      <c r="B19"/>
      <c r="C19"/>
      <c r="D19"/>
      <c r="E19"/>
      <c r="F19"/>
      <c r="G19"/>
      <c r="H19"/>
    </row>
    <row r="20" spans="1:9" s="1" customFormat="1" ht="39.950000000000003" customHeight="1" x14ac:dyDescent="0.25">
      <c r="A20" s="209" t="s">
        <v>15</v>
      </c>
      <c r="B20" s="209"/>
      <c r="C20" s="74"/>
      <c r="D20" s="74"/>
      <c r="E20" s="74"/>
      <c r="F20" s="74"/>
      <c r="G20" s="74"/>
      <c r="H20" s="74"/>
      <c r="I20" s="73" t="s">
        <v>218</v>
      </c>
    </row>
    <row r="21" spans="1:9" s="1" customFormat="1" ht="39.950000000000003" customHeight="1" x14ac:dyDescent="0.25">
      <c r="A21" s="210" t="s">
        <v>128</v>
      </c>
      <c r="B21" s="211"/>
      <c r="C21" s="211"/>
      <c r="D21" s="212"/>
      <c r="E21" s="58" t="s">
        <v>217</v>
      </c>
      <c r="F21" s="72" t="s">
        <v>126</v>
      </c>
      <c r="G21" s="58" t="s">
        <v>124</v>
      </c>
      <c r="H21" s="58" t="s">
        <v>123</v>
      </c>
      <c r="I21" s="71" t="s">
        <v>216</v>
      </c>
    </row>
    <row r="22" spans="1:9" s="1" customFormat="1" ht="105" customHeight="1" x14ac:dyDescent="0.25">
      <c r="A22" s="103" t="s">
        <v>215</v>
      </c>
      <c r="B22" s="104"/>
      <c r="C22" s="104"/>
      <c r="D22" s="105"/>
      <c r="E22" s="67" t="s">
        <v>214</v>
      </c>
      <c r="F22" s="66">
        <v>79524721.989999995</v>
      </c>
      <c r="G22" s="66">
        <f>-272975.89-156878</f>
        <v>-429853.89</v>
      </c>
      <c r="H22" s="64">
        <f t="shared" ref="H22:H61" si="0">G22+F22</f>
        <v>79094868.099999994</v>
      </c>
      <c r="I22" s="68" t="s">
        <v>213</v>
      </c>
    </row>
    <row r="23" spans="1:9" s="1" customFormat="1" ht="124.5" customHeight="1" x14ac:dyDescent="0.25">
      <c r="A23" s="115" t="s">
        <v>212</v>
      </c>
      <c r="B23" s="116"/>
      <c r="C23" s="116"/>
      <c r="D23" s="117"/>
      <c r="E23" s="70" t="s">
        <v>211</v>
      </c>
      <c r="F23" s="65">
        <v>43000</v>
      </c>
      <c r="G23" s="65">
        <v>-40000</v>
      </c>
      <c r="H23" s="69">
        <f t="shared" si="0"/>
        <v>3000</v>
      </c>
      <c r="I23" s="68" t="s">
        <v>149</v>
      </c>
    </row>
    <row r="24" spans="1:9" s="1" customFormat="1" ht="81.75" customHeight="1" x14ac:dyDescent="0.25">
      <c r="A24" s="115" t="s">
        <v>210</v>
      </c>
      <c r="B24" s="116"/>
      <c r="C24" s="116"/>
      <c r="D24" s="117"/>
      <c r="E24" s="70" t="s">
        <v>209</v>
      </c>
      <c r="F24" s="65">
        <v>283824</v>
      </c>
      <c r="G24" s="65">
        <v>-200000</v>
      </c>
      <c r="H24" s="69">
        <f t="shared" si="0"/>
        <v>83824</v>
      </c>
      <c r="I24" s="68" t="s">
        <v>149</v>
      </c>
    </row>
    <row r="25" spans="1:9" s="1" customFormat="1" ht="123.75" customHeight="1" x14ac:dyDescent="0.25">
      <c r="A25" s="103" t="s">
        <v>208</v>
      </c>
      <c r="B25" s="104"/>
      <c r="C25" s="104"/>
      <c r="D25" s="105"/>
      <c r="E25" s="67" t="s">
        <v>207</v>
      </c>
      <c r="F25" s="66">
        <v>5000</v>
      </c>
      <c r="G25" s="66">
        <f>33500</f>
        <v>33500</v>
      </c>
      <c r="H25" s="64">
        <f t="shared" si="0"/>
        <v>38500</v>
      </c>
      <c r="I25" s="68" t="s">
        <v>149</v>
      </c>
    </row>
    <row r="26" spans="1:9" s="1" customFormat="1" ht="63" customHeight="1" x14ac:dyDescent="0.25">
      <c r="A26" s="103" t="s">
        <v>206</v>
      </c>
      <c r="B26" s="104"/>
      <c r="C26" s="104"/>
      <c r="D26" s="105"/>
      <c r="E26" s="67" t="s">
        <v>205</v>
      </c>
      <c r="F26" s="66">
        <v>0</v>
      </c>
      <c r="G26" s="66">
        <v>0.6</v>
      </c>
      <c r="H26" s="64">
        <f t="shared" si="0"/>
        <v>0.6</v>
      </c>
      <c r="I26" s="68" t="s">
        <v>149</v>
      </c>
    </row>
    <row r="27" spans="1:9" s="1" customFormat="1" ht="131.25" customHeight="1" x14ac:dyDescent="0.25">
      <c r="A27" s="103" t="s">
        <v>204</v>
      </c>
      <c r="B27" s="104"/>
      <c r="C27" s="104"/>
      <c r="D27" s="105"/>
      <c r="E27" s="67" t="s">
        <v>203</v>
      </c>
      <c r="F27" s="66">
        <v>1190060</v>
      </c>
      <c r="G27" s="66">
        <f>292612+10759</f>
        <v>303371</v>
      </c>
      <c r="H27" s="64">
        <f t="shared" si="0"/>
        <v>1493431</v>
      </c>
      <c r="I27" s="68" t="s">
        <v>166</v>
      </c>
    </row>
    <row r="28" spans="1:9" s="1" customFormat="1" ht="162" customHeight="1" x14ac:dyDescent="0.25">
      <c r="A28" s="103" t="s">
        <v>202</v>
      </c>
      <c r="B28" s="104"/>
      <c r="C28" s="104"/>
      <c r="D28" s="105"/>
      <c r="E28" s="67" t="s">
        <v>201</v>
      </c>
      <c r="F28" s="66">
        <v>8266</v>
      </c>
      <c r="G28" s="66">
        <f>-883+352</f>
        <v>-531</v>
      </c>
      <c r="H28" s="64">
        <f t="shared" si="0"/>
        <v>7735</v>
      </c>
      <c r="I28" s="68" t="s">
        <v>166</v>
      </c>
    </row>
    <row r="29" spans="1:9" s="1" customFormat="1" ht="151.5" customHeight="1" x14ac:dyDescent="0.25">
      <c r="A29" s="115" t="s">
        <v>200</v>
      </c>
      <c r="B29" s="116"/>
      <c r="C29" s="116"/>
      <c r="D29" s="117"/>
      <c r="E29" s="70" t="s">
        <v>199</v>
      </c>
      <c r="F29" s="65">
        <v>1471157</v>
      </c>
      <c r="G29" s="65">
        <f>67924+24084</f>
        <v>92008</v>
      </c>
      <c r="H29" s="69">
        <f t="shared" si="0"/>
        <v>1563165</v>
      </c>
      <c r="I29" s="68" t="s">
        <v>166</v>
      </c>
    </row>
    <row r="30" spans="1:9" s="1" customFormat="1" ht="60.75" customHeight="1" x14ac:dyDescent="0.25">
      <c r="A30" s="103" t="s">
        <v>198</v>
      </c>
      <c r="B30" s="104"/>
      <c r="C30" s="104"/>
      <c r="D30" s="105"/>
      <c r="E30" s="67" t="s">
        <v>197</v>
      </c>
      <c r="F30" s="66">
        <v>1125730</v>
      </c>
      <c r="G30" s="66">
        <v>142925</v>
      </c>
      <c r="H30" s="64">
        <f t="shared" si="0"/>
        <v>1268655</v>
      </c>
      <c r="I30" s="68" t="s">
        <v>166</v>
      </c>
    </row>
    <row r="31" spans="1:9" s="1" customFormat="1" ht="102.75" customHeight="1" x14ac:dyDescent="0.25">
      <c r="A31" s="103" t="s">
        <v>196</v>
      </c>
      <c r="B31" s="104"/>
      <c r="C31" s="104"/>
      <c r="D31" s="105"/>
      <c r="E31" s="67" t="s">
        <v>195</v>
      </c>
      <c r="F31" s="66">
        <v>277337</v>
      </c>
      <c r="G31" s="66">
        <v>-63728</v>
      </c>
      <c r="H31" s="64">
        <f t="shared" si="0"/>
        <v>213609</v>
      </c>
      <c r="I31" s="68" t="s">
        <v>166</v>
      </c>
    </row>
    <row r="32" spans="1:9" s="1" customFormat="1" ht="57.75" customHeight="1" x14ac:dyDescent="0.25">
      <c r="A32" s="103" t="s">
        <v>194</v>
      </c>
      <c r="B32" s="104"/>
      <c r="C32" s="104"/>
      <c r="D32" s="105"/>
      <c r="E32" s="67" t="s">
        <v>193</v>
      </c>
      <c r="F32" s="66">
        <v>52709</v>
      </c>
      <c r="G32" s="66">
        <v>45493</v>
      </c>
      <c r="H32" s="64">
        <f t="shared" si="0"/>
        <v>98202</v>
      </c>
      <c r="I32" s="68" t="s">
        <v>166</v>
      </c>
    </row>
    <row r="33" spans="1:9" s="1" customFormat="1" ht="56.25" customHeight="1" x14ac:dyDescent="0.25">
      <c r="A33" s="103" t="s">
        <v>192</v>
      </c>
      <c r="B33" s="104"/>
      <c r="C33" s="104"/>
      <c r="D33" s="105"/>
      <c r="E33" s="67" t="s">
        <v>191</v>
      </c>
      <c r="F33" s="66">
        <v>8885</v>
      </c>
      <c r="G33" s="65">
        <v>-108</v>
      </c>
      <c r="H33" s="64">
        <f t="shared" si="0"/>
        <v>8777</v>
      </c>
      <c r="I33" s="68" t="s">
        <v>166</v>
      </c>
    </row>
    <row r="34" spans="1:9" s="1" customFormat="1" ht="60" customHeight="1" x14ac:dyDescent="0.25">
      <c r="A34" s="103" t="s">
        <v>190</v>
      </c>
      <c r="B34" s="104"/>
      <c r="C34" s="104"/>
      <c r="D34" s="105"/>
      <c r="E34" s="67" t="s">
        <v>189</v>
      </c>
      <c r="F34" s="66">
        <v>75000</v>
      </c>
      <c r="G34" s="65">
        <v>-34000</v>
      </c>
      <c r="H34" s="64">
        <f t="shared" si="0"/>
        <v>41000</v>
      </c>
      <c r="I34" s="68" t="s">
        <v>166</v>
      </c>
    </row>
    <row r="35" spans="1:9" s="1" customFormat="1" ht="61.5" customHeight="1" x14ac:dyDescent="0.25">
      <c r="A35" s="103" t="s">
        <v>188</v>
      </c>
      <c r="B35" s="104"/>
      <c r="C35" s="104"/>
      <c r="D35" s="105"/>
      <c r="E35" s="67" t="s">
        <v>187</v>
      </c>
      <c r="F35" s="66">
        <v>676229</v>
      </c>
      <c r="G35" s="65">
        <f>41771+32000</f>
        <v>73771</v>
      </c>
      <c r="H35" s="64">
        <f t="shared" si="0"/>
        <v>750000</v>
      </c>
      <c r="I35" s="68" t="s">
        <v>166</v>
      </c>
    </row>
    <row r="36" spans="1:9" s="1" customFormat="1" ht="99" customHeight="1" x14ac:dyDescent="0.25">
      <c r="A36" s="103" t="s">
        <v>186</v>
      </c>
      <c r="B36" s="104"/>
      <c r="C36" s="104"/>
      <c r="D36" s="105"/>
      <c r="E36" s="67" t="s">
        <v>185</v>
      </c>
      <c r="F36" s="66">
        <v>41000</v>
      </c>
      <c r="G36" s="65">
        <f>-30700+9000</f>
        <v>-21700</v>
      </c>
      <c r="H36" s="64">
        <f t="shared" si="0"/>
        <v>19300</v>
      </c>
      <c r="I36" s="68" t="s">
        <v>166</v>
      </c>
    </row>
    <row r="37" spans="1:9" s="1" customFormat="1" ht="92.25" customHeight="1" x14ac:dyDescent="0.25">
      <c r="A37" s="103" t="s">
        <v>184</v>
      </c>
      <c r="B37" s="104"/>
      <c r="C37" s="104"/>
      <c r="D37" s="105"/>
      <c r="E37" s="67" t="s">
        <v>183</v>
      </c>
      <c r="F37" s="66">
        <v>810000</v>
      </c>
      <c r="G37" s="65">
        <v>20000</v>
      </c>
      <c r="H37" s="64">
        <f t="shared" si="0"/>
        <v>830000</v>
      </c>
      <c r="I37" s="68" t="s">
        <v>166</v>
      </c>
    </row>
    <row r="38" spans="1:9" s="1" customFormat="1" ht="63" customHeight="1" x14ac:dyDescent="0.25">
      <c r="A38" s="103" t="s">
        <v>182</v>
      </c>
      <c r="B38" s="104"/>
      <c r="C38" s="104"/>
      <c r="D38" s="105"/>
      <c r="E38" s="67" t="s">
        <v>181</v>
      </c>
      <c r="F38" s="66">
        <v>4325000</v>
      </c>
      <c r="G38" s="65">
        <v>-25000</v>
      </c>
      <c r="H38" s="64">
        <f t="shared" si="0"/>
        <v>4300000</v>
      </c>
      <c r="I38" s="68" t="s">
        <v>166</v>
      </c>
    </row>
    <row r="39" spans="1:9" s="1" customFormat="1" ht="92.25" customHeight="1" x14ac:dyDescent="0.25">
      <c r="A39" s="103" t="s">
        <v>180</v>
      </c>
      <c r="B39" s="104"/>
      <c r="C39" s="104"/>
      <c r="D39" s="105"/>
      <c r="E39" s="67" t="s">
        <v>179</v>
      </c>
      <c r="F39" s="66">
        <v>6700000</v>
      </c>
      <c r="G39" s="65">
        <f>600000+100000</f>
        <v>700000</v>
      </c>
      <c r="H39" s="64">
        <f t="shared" si="0"/>
        <v>7400000</v>
      </c>
      <c r="I39" s="68" t="s">
        <v>166</v>
      </c>
    </row>
    <row r="40" spans="1:9" s="1" customFormat="1" ht="45" customHeight="1" x14ac:dyDescent="0.25">
      <c r="A40" s="103" t="s">
        <v>178</v>
      </c>
      <c r="B40" s="104"/>
      <c r="C40" s="104"/>
      <c r="D40" s="105"/>
      <c r="E40" s="67" t="s">
        <v>177</v>
      </c>
      <c r="F40" s="66">
        <v>156230</v>
      </c>
      <c r="G40" s="65">
        <v>11201.92</v>
      </c>
      <c r="H40" s="64">
        <f t="shared" si="0"/>
        <v>167431.92000000001</v>
      </c>
      <c r="I40" s="68" t="s">
        <v>166</v>
      </c>
    </row>
    <row r="41" spans="1:9" s="1" customFormat="1" ht="69.75" customHeight="1" x14ac:dyDescent="0.25">
      <c r="A41" s="103" t="s">
        <v>176</v>
      </c>
      <c r="B41" s="104"/>
      <c r="C41" s="104"/>
      <c r="D41" s="105"/>
      <c r="E41" s="67" t="s">
        <v>175</v>
      </c>
      <c r="F41" s="66">
        <v>48770</v>
      </c>
      <c r="G41" s="65">
        <v>19456.669999999998</v>
      </c>
      <c r="H41" s="64">
        <f t="shared" si="0"/>
        <v>68226.67</v>
      </c>
      <c r="I41" s="68" t="s">
        <v>166</v>
      </c>
    </row>
    <row r="42" spans="1:9" s="1" customFormat="1" ht="58.5" customHeight="1" x14ac:dyDescent="0.25">
      <c r="A42" s="103" t="s">
        <v>174</v>
      </c>
      <c r="B42" s="104"/>
      <c r="C42" s="104"/>
      <c r="D42" s="105"/>
      <c r="E42" s="67" t="s">
        <v>173</v>
      </c>
      <c r="F42" s="66">
        <v>45000</v>
      </c>
      <c r="G42" s="65">
        <v>-8490.89</v>
      </c>
      <c r="H42" s="64">
        <f t="shared" si="0"/>
        <v>36509.11</v>
      </c>
      <c r="I42" s="68" t="s">
        <v>166</v>
      </c>
    </row>
    <row r="43" spans="1:9" s="1" customFormat="1" ht="58.5" customHeight="1" x14ac:dyDescent="0.25">
      <c r="A43" s="115" t="s">
        <v>172</v>
      </c>
      <c r="B43" s="116"/>
      <c r="C43" s="116"/>
      <c r="D43" s="117"/>
      <c r="E43" s="70" t="s">
        <v>171</v>
      </c>
      <c r="F43" s="65">
        <v>0</v>
      </c>
      <c r="G43" s="65">
        <v>40000</v>
      </c>
      <c r="H43" s="69">
        <f t="shared" si="0"/>
        <v>40000</v>
      </c>
      <c r="I43" s="68" t="s">
        <v>166</v>
      </c>
    </row>
    <row r="44" spans="1:9" s="1" customFormat="1" ht="96" customHeight="1" x14ac:dyDescent="0.25">
      <c r="A44" s="115" t="s">
        <v>170</v>
      </c>
      <c r="B44" s="116"/>
      <c r="C44" s="116"/>
      <c r="D44" s="117"/>
      <c r="E44" s="70" t="s">
        <v>169</v>
      </c>
      <c r="F44" s="65">
        <v>789531</v>
      </c>
      <c r="G44" s="65">
        <v>-284596.68</v>
      </c>
      <c r="H44" s="69">
        <f t="shared" si="0"/>
        <v>504934.32</v>
      </c>
      <c r="I44" s="68" t="s">
        <v>166</v>
      </c>
    </row>
    <row r="45" spans="1:9" s="1" customFormat="1" ht="188.25" customHeight="1" x14ac:dyDescent="0.25">
      <c r="A45" s="115" t="s">
        <v>168</v>
      </c>
      <c r="B45" s="116"/>
      <c r="C45" s="116"/>
      <c r="D45" s="117"/>
      <c r="E45" s="70" t="s">
        <v>167</v>
      </c>
      <c r="F45" s="65">
        <v>1850</v>
      </c>
      <c r="G45" s="65">
        <v>150</v>
      </c>
      <c r="H45" s="69">
        <f t="shared" si="0"/>
        <v>2000</v>
      </c>
      <c r="I45" s="68" t="s">
        <v>166</v>
      </c>
    </row>
    <row r="46" spans="1:9" s="1" customFormat="1" ht="134.25" customHeight="1" x14ac:dyDescent="0.25">
      <c r="A46" s="103" t="s">
        <v>165</v>
      </c>
      <c r="B46" s="104"/>
      <c r="C46" s="104"/>
      <c r="D46" s="105"/>
      <c r="E46" s="67" t="s">
        <v>164</v>
      </c>
      <c r="F46" s="66">
        <v>0</v>
      </c>
      <c r="G46" s="65">
        <v>10000</v>
      </c>
      <c r="H46" s="64">
        <f t="shared" si="0"/>
        <v>10000</v>
      </c>
      <c r="I46" s="68" t="s">
        <v>149</v>
      </c>
    </row>
    <row r="47" spans="1:9" s="1" customFormat="1" ht="111.75" customHeight="1" x14ac:dyDescent="0.25">
      <c r="A47" s="103" t="s">
        <v>163</v>
      </c>
      <c r="B47" s="104"/>
      <c r="C47" s="104"/>
      <c r="D47" s="105"/>
      <c r="E47" s="67" t="s">
        <v>162</v>
      </c>
      <c r="F47" s="66">
        <v>510</v>
      </c>
      <c r="G47" s="65">
        <v>-510</v>
      </c>
      <c r="H47" s="64">
        <f t="shared" si="0"/>
        <v>0</v>
      </c>
      <c r="I47" s="68" t="s">
        <v>149</v>
      </c>
    </row>
    <row r="48" spans="1:9" s="1" customFormat="1" ht="101.25" customHeight="1" x14ac:dyDescent="0.25">
      <c r="A48" s="103" t="s">
        <v>161</v>
      </c>
      <c r="B48" s="104"/>
      <c r="C48" s="104"/>
      <c r="D48" s="105"/>
      <c r="E48" s="67" t="s">
        <v>160</v>
      </c>
      <c r="F48" s="66">
        <v>333</v>
      </c>
      <c r="G48" s="65">
        <v>-333</v>
      </c>
      <c r="H48" s="64">
        <f t="shared" si="0"/>
        <v>0</v>
      </c>
      <c r="I48" s="68" t="s">
        <v>149</v>
      </c>
    </row>
    <row r="49" spans="1:9" s="1" customFormat="1" ht="106.5" customHeight="1" x14ac:dyDescent="0.25">
      <c r="A49" s="103" t="s">
        <v>159</v>
      </c>
      <c r="B49" s="104"/>
      <c r="C49" s="104"/>
      <c r="D49" s="105"/>
      <c r="E49" s="67" t="s">
        <v>158</v>
      </c>
      <c r="F49" s="66">
        <v>83</v>
      </c>
      <c r="G49" s="65">
        <v>-83</v>
      </c>
      <c r="H49" s="64">
        <f t="shared" si="0"/>
        <v>0</v>
      </c>
      <c r="I49" s="68" t="s">
        <v>149</v>
      </c>
    </row>
    <row r="50" spans="1:9" s="1" customFormat="1" ht="106.5" customHeight="1" x14ac:dyDescent="0.25">
      <c r="A50" s="103" t="s">
        <v>157</v>
      </c>
      <c r="B50" s="104"/>
      <c r="C50" s="104"/>
      <c r="D50" s="105"/>
      <c r="E50" s="67" t="s">
        <v>156</v>
      </c>
      <c r="F50" s="66">
        <v>7900</v>
      </c>
      <c r="G50" s="65">
        <f>16100+15000</f>
        <v>31100</v>
      </c>
      <c r="H50" s="64">
        <f t="shared" si="0"/>
        <v>39000</v>
      </c>
      <c r="I50" s="68" t="s">
        <v>149</v>
      </c>
    </row>
    <row r="51" spans="1:9" s="1" customFormat="1" ht="106.5" customHeight="1" x14ac:dyDescent="0.25">
      <c r="A51" s="103" t="s">
        <v>155</v>
      </c>
      <c r="B51" s="104"/>
      <c r="C51" s="104"/>
      <c r="D51" s="105"/>
      <c r="E51" s="67" t="s">
        <v>154</v>
      </c>
      <c r="F51" s="66">
        <v>0</v>
      </c>
      <c r="G51" s="65">
        <v>1700.8</v>
      </c>
      <c r="H51" s="64">
        <f t="shared" si="0"/>
        <v>1700.8</v>
      </c>
      <c r="I51" s="68" t="s">
        <v>149</v>
      </c>
    </row>
    <row r="52" spans="1:9" s="1" customFormat="1" ht="59.25" customHeight="1" x14ac:dyDescent="0.25">
      <c r="A52" s="103" t="s">
        <v>153</v>
      </c>
      <c r="B52" s="104"/>
      <c r="C52" s="104"/>
      <c r="D52" s="105"/>
      <c r="E52" s="67" t="s">
        <v>152</v>
      </c>
      <c r="F52" s="66">
        <v>0</v>
      </c>
      <c r="G52" s="65">
        <v>76557.47</v>
      </c>
      <c r="H52" s="64">
        <f t="shared" si="0"/>
        <v>76557.47</v>
      </c>
      <c r="I52" s="68" t="s">
        <v>149</v>
      </c>
    </row>
    <row r="53" spans="1:9" s="1" customFormat="1" ht="198.75" customHeight="1" x14ac:dyDescent="0.25">
      <c r="A53" s="241" t="s">
        <v>151</v>
      </c>
      <c r="B53" s="242"/>
      <c r="C53" s="242"/>
      <c r="D53" s="243"/>
      <c r="E53" s="70" t="s">
        <v>150</v>
      </c>
      <c r="F53" s="65">
        <v>0</v>
      </c>
      <c r="G53" s="65">
        <v>165533</v>
      </c>
      <c r="H53" s="69">
        <f t="shared" si="0"/>
        <v>165533</v>
      </c>
      <c r="I53" s="68" t="s">
        <v>149</v>
      </c>
    </row>
    <row r="54" spans="1:9" s="1" customFormat="1" ht="45" customHeight="1" x14ac:dyDescent="0.25">
      <c r="A54" s="103" t="s">
        <v>148</v>
      </c>
      <c r="B54" s="104"/>
      <c r="C54" s="104"/>
      <c r="D54" s="105"/>
      <c r="E54" s="67" t="s">
        <v>147</v>
      </c>
      <c r="F54" s="66">
        <v>1584596</v>
      </c>
      <c r="G54" s="65">
        <v>10377082</v>
      </c>
      <c r="H54" s="64">
        <f t="shared" si="0"/>
        <v>11961678</v>
      </c>
      <c r="I54" s="63" t="s">
        <v>146</v>
      </c>
    </row>
    <row r="55" spans="1:9" s="1" customFormat="1" ht="58.5" customHeight="1" x14ac:dyDescent="0.25">
      <c r="A55" s="103" t="s">
        <v>145</v>
      </c>
      <c r="B55" s="104"/>
      <c r="C55" s="104"/>
      <c r="D55" s="105"/>
      <c r="E55" s="67" t="s">
        <v>144</v>
      </c>
      <c r="F55" s="66">
        <v>0</v>
      </c>
      <c r="G55" s="65">
        <v>1033737.27</v>
      </c>
      <c r="H55" s="64">
        <f t="shared" si="0"/>
        <v>1033737.27</v>
      </c>
      <c r="I55" s="63" t="s">
        <v>143</v>
      </c>
    </row>
    <row r="56" spans="1:9" s="1" customFormat="1" ht="78.75" customHeight="1" x14ac:dyDescent="0.25">
      <c r="A56" s="103" t="s">
        <v>142</v>
      </c>
      <c r="B56" s="104"/>
      <c r="C56" s="104"/>
      <c r="D56" s="105"/>
      <c r="E56" s="67" t="s">
        <v>139</v>
      </c>
      <c r="F56" s="66">
        <v>2119200</v>
      </c>
      <c r="G56" s="65">
        <v>391400</v>
      </c>
      <c r="H56" s="64">
        <f t="shared" si="0"/>
        <v>2510600</v>
      </c>
      <c r="I56" s="63" t="s">
        <v>141</v>
      </c>
    </row>
    <row r="57" spans="1:9" s="1" customFormat="1" ht="113.25" customHeight="1" x14ac:dyDescent="0.25">
      <c r="A57" s="103" t="s">
        <v>140</v>
      </c>
      <c r="B57" s="104"/>
      <c r="C57" s="104"/>
      <c r="D57" s="105"/>
      <c r="E57" s="67" t="s">
        <v>139</v>
      </c>
      <c r="F57" s="66">
        <v>147400</v>
      </c>
      <c r="G57" s="65">
        <v>-30900</v>
      </c>
      <c r="H57" s="64">
        <f t="shared" si="0"/>
        <v>116500</v>
      </c>
      <c r="I57" s="63" t="s">
        <v>27</v>
      </c>
    </row>
    <row r="58" spans="1:9" s="1" customFormat="1" ht="113.25" customHeight="1" x14ac:dyDescent="0.25">
      <c r="A58" s="115" t="s">
        <v>236</v>
      </c>
      <c r="B58" s="116"/>
      <c r="C58" s="116"/>
      <c r="D58" s="117"/>
      <c r="E58" s="67" t="s">
        <v>237</v>
      </c>
      <c r="F58" s="83">
        <v>200872000</v>
      </c>
      <c r="G58" s="84">
        <v>1476900</v>
      </c>
      <c r="H58" s="64">
        <f t="shared" ref="H58" si="1">G58+F58</f>
        <v>202348900</v>
      </c>
      <c r="I58" s="63" t="s">
        <v>238</v>
      </c>
    </row>
    <row r="59" spans="1:9" s="1" customFormat="1" ht="78.75" customHeight="1" x14ac:dyDescent="0.25">
      <c r="A59" s="103" t="s">
        <v>138</v>
      </c>
      <c r="B59" s="104"/>
      <c r="C59" s="104"/>
      <c r="D59" s="105"/>
      <c r="E59" s="67" t="s">
        <v>137</v>
      </c>
      <c r="F59" s="66">
        <v>0</v>
      </c>
      <c r="G59" s="65">
        <v>94357072.200000003</v>
      </c>
      <c r="H59" s="64">
        <f t="shared" si="0"/>
        <v>94357072.200000003</v>
      </c>
      <c r="I59" s="63" t="s">
        <v>136</v>
      </c>
    </row>
    <row r="60" spans="1:9" s="1" customFormat="1" ht="102.75" customHeight="1" x14ac:dyDescent="0.25">
      <c r="A60" s="103" t="s">
        <v>135</v>
      </c>
      <c r="B60" s="104"/>
      <c r="C60" s="104"/>
      <c r="D60" s="105"/>
      <c r="E60" s="67" t="s">
        <v>133</v>
      </c>
      <c r="F60" s="66">
        <v>4708200</v>
      </c>
      <c r="G60" s="65">
        <v>-2911500</v>
      </c>
      <c r="H60" s="64">
        <f t="shared" si="0"/>
        <v>1796700</v>
      </c>
      <c r="I60" s="63" t="s">
        <v>40</v>
      </c>
    </row>
    <row r="61" spans="1:9" s="1" customFormat="1" ht="60.75" customHeight="1" x14ac:dyDescent="0.25">
      <c r="A61" s="103" t="s">
        <v>134</v>
      </c>
      <c r="B61" s="104"/>
      <c r="C61" s="104"/>
      <c r="D61" s="105"/>
      <c r="E61" s="67" t="s">
        <v>133</v>
      </c>
      <c r="F61" s="66">
        <v>0</v>
      </c>
      <c r="G61" s="65">
        <v>4500000</v>
      </c>
      <c r="H61" s="64">
        <f t="shared" si="0"/>
        <v>4500000</v>
      </c>
      <c r="I61" s="63" t="s">
        <v>132</v>
      </c>
    </row>
    <row r="62" spans="1:9" s="1" customFormat="1" ht="39.950000000000003" customHeight="1" x14ac:dyDescent="0.25">
      <c r="A62" s="222" t="s">
        <v>98</v>
      </c>
      <c r="B62" s="223"/>
      <c r="C62" s="223"/>
      <c r="D62" s="223"/>
      <c r="E62" s="224"/>
      <c r="F62" s="62">
        <f>F61+F60+F59+F57+F56+F55+F54+F52+F51+F50+F49+F48+F47+F46+F44+F42+F41+F40+F39+F38+F37+F36+F35+F34+F33+F32+F31+F30+F29+F28+F27+F26+F25+F22+F45+F43+F24+F23+F53+F58</f>
        <v>307099521.99000001</v>
      </c>
      <c r="G62" s="62">
        <f t="shared" ref="G62:H62" si="2">G61+G60+G59+G57+G56+G55+G54+G52+G51+G50+G49+G48+G47+G46+G44+G42+G41+G40+G39+G38+G37+G36+G35+G34+G33+G32+G31+G30+G29+G28+G27+G26+G25+G22+G45+G43+G24+G23+G53+G58</f>
        <v>109851625.46999998</v>
      </c>
      <c r="H62" s="62">
        <f t="shared" si="2"/>
        <v>416951147.45999998</v>
      </c>
      <c r="I62" s="61"/>
    </row>
    <row r="63" spans="1:9" s="1" customFormat="1" ht="28.9" customHeight="1" x14ac:dyDescent="0.25">
      <c r="A63" s="40"/>
      <c r="B63"/>
      <c r="C63"/>
      <c r="D63"/>
      <c r="E63"/>
      <c r="F63"/>
      <c r="G63"/>
      <c r="H63"/>
    </row>
    <row r="64" spans="1:9" s="1" customFormat="1" ht="28.9" customHeight="1" x14ac:dyDescent="0.25">
      <c r="A64" s="40"/>
      <c r="B64"/>
      <c r="C64"/>
      <c r="D64"/>
      <c r="E64"/>
      <c r="F64"/>
      <c r="G64"/>
      <c r="H64"/>
    </row>
    <row r="65" spans="1:14" s="1" customFormat="1" ht="28.9" customHeight="1" x14ac:dyDescent="0.25">
      <c r="A65" s="88" t="s">
        <v>131</v>
      </c>
      <c r="B65" s="88"/>
      <c r="C65" s="88"/>
      <c r="D65" s="88"/>
      <c r="E65" s="88"/>
      <c r="F65" s="88"/>
      <c r="G65" s="88"/>
      <c r="H65" s="88"/>
      <c r="I65" s="88"/>
    </row>
    <row r="66" spans="1:14" s="1" customFormat="1" ht="131.25" customHeight="1" x14ac:dyDescent="0.25">
      <c r="A66" s="225" t="s">
        <v>130</v>
      </c>
      <c r="B66" s="225"/>
      <c r="C66" s="225"/>
      <c r="D66" s="225"/>
      <c r="E66" s="225"/>
      <c r="F66" s="225"/>
      <c r="G66" s="225"/>
      <c r="H66" s="225"/>
      <c r="I66" s="225"/>
    </row>
    <row r="67" spans="1:14" s="1" customFormat="1" ht="39.75" customHeight="1" x14ac:dyDescent="0.25">
      <c r="A67" s="123" t="s">
        <v>129</v>
      </c>
      <c r="B67" s="123"/>
      <c r="C67" s="123"/>
      <c r="D67" s="123"/>
      <c r="E67" s="123"/>
      <c r="F67" s="123"/>
      <c r="G67" s="123"/>
      <c r="H67" s="123"/>
      <c r="I67" s="123"/>
    </row>
    <row r="68" spans="1:14" s="1" customFormat="1" ht="30" customHeight="1" x14ac:dyDescent="0.25">
      <c r="A68" s="3"/>
      <c r="B68" s="3"/>
      <c r="C68" s="3"/>
      <c r="D68" s="3"/>
      <c r="E68" s="3"/>
      <c r="F68" s="60" t="s">
        <v>15</v>
      </c>
      <c r="G68" s="3"/>
      <c r="H68" s="3"/>
      <c r="I68" s="2"/>
    </row>
    <row r="69" spans="1:14" s="1" customFormat="1" ht="18" customHeight="1" x14ac:dyDescent="0.25">
      <c r="A69" s="3"/>
      <c r="B69" s="3"/>
      <c r="C69" s="3"/>
      <c r="D69" s="3"/>
      <c r="E69" s="3"/>
      <c r="F69"/>
      <c r="G69" s="3"/>
      <c r="H69" s="3"/>
      <c r="I69" s="2"/>
    </row>
    <row r="70" spans="1:14" s="1" customFormat="1" ht="48" customHeight="1" x14ac:dyDescent="0.25">
      <c r="A70" s="124" t="s">
        <v>128</v>
      </c>
      <c r="B70" s="124"/>
      <c r="C70" s="124"/>
      <c r="D70" s="124"/>
      <c r="E70" s="58" t="s">
        <v>127</v>
      </c>
      <c r="F70" s="59" t="s">
        <v>126</v>
      </c>
      <c r="G70" s="59" t="s">
        <v>125</v>
      </c>
      <c r="H70" s="58" t="s">
        <v>124</v>
      </c>
      <c r="I70" s="57" t="s">
        <v>123</v>
      </c>
    </row>
    <row r="71" spans="1:14" s="1" customFormat="1" ht="24.75" customHeight="1" x14ac:dyDescent="0.25">
      <c r="A71" s="226" t="s">
        <v>122</v>
      </c>
      <c r="B71" s="226"/>
      <c r="C71" s="226"/>
      <c r="D71" s="226"/>
      <c r="E71" s="55" t="s">
        <v>121</v>
      </c>
      <c r="F71" s="54">
        <f>'[1]Совет сентябрь'!I54</f>
        <v>78630391.950000003</v>
      </c>
      <c r="G71" s="54">
        <f t="shared" ref="G71:G82" si="3">F71</f>
        <v>78630391.950000003</v>
      </c>
      <c r="H71" s="53">
        <f>'[1]28.11.2023 св. роспись  '!H31+'[1]13.11.2023 св. роспись  '!H30+'[1]25.10.2023 св. роспись  '!H28+'[1]17.10.2023 св. роспись '!H28+'[1] 25.09.2023 св. роспись'!H27-264359.74+'[1]12.12.2023 св. роспись   '!H32</f>
        <v>2134050.75</v>
      </c>
      <c r="I71" s="52">
        <f t="shared" ref="I71:I82" si="4">H71+G71</f>
        <v>80764442.700000003</v>
      </c>
      <c r="K71" s="49"/>
      <c r="M71" s="56"/>
      <c r="N71" s="49"/>
    </row>
    <row r="72" spans="1:14" s="1" customFormat="1" ht="23.25" customHeight="1" x14ac:dyDescent="0.25">
      <c r="A72" s="226" t="s">
        <v>120</v>
      </c>
      <c r="B72" s="226"/>
      <c r="C72" s="226"/>
      <c r="D72" s="226"/>
      <c r="E72" s="55" t="s">
        <v>119</v>
      </c>
      <c r="F72" s="54">
        <f>'[1]Совет сентябрь'!I55</f>
        <v>641776.61</v>
      </c>
      <c r="G72" s="54">
        <f t="shared" si="3"/>
        <v>641776.61</v>
      </c>
      <c r="H72" s="53">
        <f>'[1]28.11.2023 св. роспись  '!H32+'[1]13.11.2023 св. роспись  '!H31+'[1]25.10.2023 св. роспись  '!H29+'[1]17.10.2023 св. роспись '!H29+'[1] 25.09.2023 св. роспись'!H28+'[1]12.12.2023 св. роспись   '!H33</f>
        <v>0</v>
      </c>
      <c r="I72" s="52">
        <f t="shared" si="4"/>
        <v>641776.61</v>
      </c>
      <c r="K72" s="49"/>
      <c r="M72" s="56"/>
      <c r="N72" s="49"/>
    </row>
    <row r="73" spans="1:14" s="1" customFormat="1" ht="25.5" customHeight="1" x14ac:dyDescent="0.25">
      <c r="A73" s="226" t="s">
        <v>118</v>
      </c>
      <c r="B73" s="226"/>
      <c r="C73" s="226"/>
      <c r="D73" s="226"/>
      <c r="E73" s="55" t="s">
        <v>117</v>
      </c>
      <c r="F73" s="54">
        <f>'[1]Совет сентябрь'!I56</f>
        <v>20794538.449999999</v>
      </c>
      <c r="G73" s="54">
        <f t="shared" si="3"/>
        <v>20794538.449999999</v>
      </c>
      <c r="H73" s="53">
        <f>'[1]28.11.2023 св. роспись  '!H33+'[1]13.11.2023 св. роспись  '!H32+'[1]25.10.2023 св. роспись  '!H30+'[1]17.10.2023 св. роспись '!H30+'[1] 25.09.2023 св. роспись'!H29+'[1]12.12.2023 св. роспись   '!H34-10000+1273618.07-1462697.73</f>
        <v>10099987.299999997</v>
      </c>
      <c r="I73" s="52">
        <f t="shared" si="4"/>
        <v>30894525.749999996</v>
      </c>
      <c r="K73" s="49"/>
      <c r="M73" s="56"/>
      <c r="N73" s="49"/>
    </row>
    <row r="74" spans="1:14" s="1" customFormat="1" ht="25.5" customHeight="1" x14ac:dyDescent="0.25">
      <c r="A74" s="226" t="s">
        <v>116</v>
      </c>
      <c r="B74" s="226"/>
      <c r="C74" s="226"/>
      <c r="D74" s="226"/>
      <c r="E74" s="55" t="s">
        <v>115</v>
      </c>
      <c r="F74" s="54">
        <f>'[1]Совет сентябрь'!I57</f>
        <v>37928025.269999996</v>
      </c>
      <c r="G74" s="54">
        <f t="shared" si="3"/>
        <v>37928025.269999996</v>
      </c>
      <c r="H74" s="53">
        <f>'[1]28.11.2023 св. роспись  '!H34+'[1]13.11.2023 св. роспись  '!H33+'[1]25.10.2023 св. роспись  '!H31+'[1]17.10.2023 св. роспись '!H31+'[1] 25.09.2023 св. роспись'!H30+'[1]12.12.2023 св. роспись   '!H35</f>
        <v>-169959.46</v>
      </c>
      <c r="I74" s="52">
        <f t="shared" si="4"/>
        <v>37758065.809999995</v>
      </c>
      <c r="K74" s="49"/>
      <c r="M74" s="56"/>
      <c r="N74" s="49"/>
    </row>
    <row r="75" spans="1:14" s="1" customFormat="1" ht="24.75" customHeight="1" x14ac:dyDescent="0.25">
      <c r="A75" s="226" t="s">
        <v>114</v>
      </c>
      <c r="B75" s="226"/>
      <c r="C75" s="226"/>
      <c r="D75" s="226"/>
      <c r="E75" s="55" t="s">
        <v>113</v>
      </c>
      <c r="F75" s="54">
        <f>'[1]Совет сентябрь'!I58</f>
        <v>150533978.84999999</v>
      </c>
      <c r="G75" s="54">
        <f t="shared" si="3"/>
        <v>150533978.84999999</v>
      </c>
      <c r="H75" s="53">
        <f>'[1]28.11.2023 св. роспись  '!H35+'[1]13.11.2023 св. роспись  '!H34+'[1]25.10.2023 св. роспись  '!H32+'[1]17.10.2023 св. роспись '!H32+'[1] 25.09.2023 св. роспись'!H31+'[1]12.12.2023 св. роспись   '!H36+1462697.73+10000</f>
        <v>82100972.950000003</v>
      </c>
      <c r="I75" s="52">
        <f t="shared" si="4"/>
        <v>232634951.80000001</v>
      </c>
      <c r="K75" s="49"/>
      <c r="M75" s="56"/>
      <c r="N75" s="49"/>
    </row>
    <row r="76" spans="1:14" ht="22.5" customHeight="1" x14ac:dyDescent="0.25">
      <c r="A76" s="226" t="s">
        <v>112</v>
      </c>
      <c r="B76" s="226"/>
      <c r="C76" s="226"/>
      <c r="D76" s="226"/>
      <c r="E76" s="55" t="s">
        <v>111</v>
      </c>
      <c r="F76" s="54">
        <f>'[1]Совет сентябрь'!I59</f>
        <v>3125908</v>
      </c>
      <c r="G76" s="54">
        <f t="shared" si="3"/>
        <v>3125908</v>
      </c>
      <c r="H76" s="53">
        <f>'[1]28.11.2023 св. роспись  '!H36+'[1]13.11.2023 св. роспись  '!H35+'[1]25.10.2023 св. роспись  '!H33+'[1]17.10.2023 св. роспись '!H33+'[1] 25.09.2023 св. роспись'!H32+22167.7+'[1]12.12.2023 св. роспись   '!H37</f>
        <v>-7832.2999999999993</v>
      </c>
      <c r="I76" s="52">
        <f t="shared" si="4"/>
        <v>3118075.7</v>
      </c>
      <c r="J76" s="1"/>
      <c r="K76" s="49"/>
      <c r="M76" s="56"/>
      <c r="N76" s="49"/>
    </row>
    <row r="77" spans="1:14" ht="24.75" customHeight="1" x14ac:dyDescent="0.25">
      <c r="A77" s="226" t="s">
        <v>110</v>
      </c>
      <c r="B77" s="226"/>
      <c r="C77" s="226"/>
      <c r="D77" s="226"/>
      <c r="E77" s="55" t="s">
        <v>109</v>
      </c>
      <c r="F77" s="54">
        <f>'[1]Совет сентябрь'!I60</f>
        <v>333906839.54000002</v>
      </c>
      <c r="G77" s="54">
        <f t="shared" si="3"/>
        <v>333906839.54000002</v>
      </c>
      <c r="H77" s="53">
        <f>'[1]28.11.2023 св. роспись  '!H37+'[1]13.11.2023 св. роспись  '!H36+'[1]25.10.2023 св. роспись  '!H34+'[1]17.10.2023 св. роспись '!H34+'[1] 25.09.2023 св. роспись'!H33-373592.03+'[1]12.12.2023 св. роспись   '!H38+1476900</f>
        <v>2859680.3000000003</v>
      </c>
      <c r="I77" s="52">
        <f t="shared" si="4"/>
        <v>336766519.84000003</v>
      </c>
      <c r="J77" s="1"/>
      <c r="K77" s="49"/>
      <c r="M77" s="56"/>
      <c r="N77" s="49"/>
    </row>
    <row r="78" spans="1:14" ht="24.75" customHeight="1" x14ac:dyDescent="0.25">
      <c r="A78" s="226" t="s">
        <v>108</v>
      </c>
      <c r="B78" s="226"/>
      <c r="C78" s="226"/>
      <c r="D78" s="226"/>
      <c r="E78" s="55" t="s">
        <v>107</v>
      </c>
      <c r="F78" s="54">
        <f>'[1]Совет сентябрь'!I61</f>
        <v>16426023.58</v>
      </c>
      <c r="G78" s="54">
        <f t="shared" si="3"/>
        <v>16426023.58</v>
      </c>
      <c r="H78" s="53">
        <f>'[1]28.11.2023 св. роспись  '!H38+'[1]13.11.2023 св. роспись  '!H37+'[1]25.10.2023 св. роспись  '!H35+'[1]17.10.2023 св. роспись '!H35+'[1] 25.09.2023 св. роспись'!H34+'[1]12.12.2023 св. роспись   '!H39</f>
        <v>157060.65</v>
      </c>
      <c r="I78" s="52">
        <f t="shared" si="4"/>
        <v>16583084.23</v>
      </c>
      <c r="J78" s="1"/>
      <c r="K78" s="49"/>
      <c r="M78" s="56"/>
      <c r="N78" s="49"/>
    </row>
    <row r="79" spans="1:14" ht="24.75" customHeight="1" x14ac:dyDescent="0.25">
      <c r="A79" s="226" t="s">
        <v>106</v>
      </c>
      <c r="B79" s="226"/>
      <c r="C79" s="226"/>
      <c r="D79" s="226"/>
      <c r="E79" s="55" t="s">
        <v>105</v>
      </c>
      <c r="F79" s="54">
        <f>'[1]Совет сентябрь'!I62</f>
        <v>23229214.5</v>
      </c>
      <c r="G79" s="54">
        <f t="shared" si="3"/>
        <v>23229214.5</v>
      </c>
      <c r="H79" s="53">
        <f>'[1]28.11.2023 св. роспись  '!H39+'[1]13.11.2023 св. роспись  '!H38+'[1]25.10.2023 св. роспись  '!H36+'[1]17.10.2023 св. роспись '!H36+'[1] 25.09.2023 св. роспись'!H35+'[1]12.12.2023 св. роспись   '!H40</f>
        <v>-29524.86</v>
      </c>
      <c r="I79" s="52">
        <f t="shared" si="4"/>
        <v>23199689.640000001</v>
      </c>
      <c r="J79" s="1"/>
      <c r="K79" s="49"/>
      <c r="M79" s="56"/>
      <c r="N79" s="49"/>
    </row>
    <row r="80" spans="1:14" ht="23.45" customHeight="1" x14ac:dyDescent="0.25">
      <c r="A80" s="226" t="s">
        <v>104</v>
      </c>
      <c r="B80" s="226"/>
      <c r="C80" s="226"/>
      <c r="D80" s="226"/>
      <c r="E80" s="55" t="s">
        <v>103</v>
      </c>
      <c r="F80" s="54">
        <f>'[1]Совет сентябрь'!I63</f>
        <v>24291184.460000001</v>
      </c>
      <c r="G80" s="54">
        <f t="shared" si="3"/>
        <v>24291184.460000001</v>
      </c>
      <c r="H80" s="53">
        <f>'[1]28.11.2023 св. роспись  '!H40+'[1]13.11.2023 св. роспись  '!H39+'[1]25.10.2023 св. роспись  '!H37+'[1]17.10.2023 св. роспись '!H37+'[1] 25.09.2023 св. роспись'!H36+'[1]12.12.2023 св. роспись   '!H41</f>
        <v>11368458.960000001</v>
      </c>
      <c r="I80" s="52">
        <f t="shared" si="4"/>
        <v>35659643.420000002</v>
      </c>
      <c r="J80" s="1"/>
      <c r="K80" s="49"/>
      <c r="M80" s="56"/>
      <c r="N80" s="49"/>
    </row>
    <row r="81" spans="1:14" ht="30.75" customHeight="1" x14ac:dyDescent="0.25">
      <c r="A81" s="226" t="s">
        <v>102</v>
      </c>
      <c r="B81" s="226"/>
      <c r="C81" s="226"/>
      <c r="D81" s="226"/>
      <c r="E81" s="55" t="s">
        <v>101</v>
      </c>
      <c r="F81" s="54">
        <f>'[1]Совет сентябрь'!I64</f>
        <v>5710696.1600000001</v>
      </c>
      <c r="G81" s="54">
        <f t="shared" si="3"/>
        <v>5710696.1600000001</v>
      </c>
      <c r="H81" s="53">
        <f>'[1]28.11.2023 св. роспись  '!H41+'[1]13.11.2023 св. роспись  '!H40+'[1]25.10.2023 св. роспись  '!H38+'[1]17.10.2023 св. роспись '!H38+'[1] 25.09.2023 св. роспись'!H37+'[1]12.12.2023 св. роспись   '!H42</f>
        <v>1338731.18</v>
      </c>
      <c r="I81" s="52">
        <f t="shared" si="4"/>
        <v>7049427.3399999999</v>
      </c>
      <c r="J81" s="1"/>
      <c r="K81" s="49"/>
      <c r="M81" s="56"/>
      <c r="N81" s="49"/>
    </row>
    <row r="82" spans="1:14" ht="34.15" customHeight="1" x14ac:dyDescent="0.25">
      <c r="A82" s="226" t="s">
        <v>100</v>
      </c>
      <c r="B82" s="226"/>
      <c r="C82" s="226"/>
      <c r="D82" s="226"/>
      <c r="E82" s="55" t="s">
        <v>99</v>
      </c>
      <c r="F82" s="54">
        <f>'[1]Совет сентябрь'!I65</f>
        <v>0</v>
      </c>
      <c r="G82" s="54">
        <f t="shared" si="3"/>
        <v>0</v>
      </c>
      <c r="H82" s="53">
        <f>'[1]28.11.2023 св. роспись  '!H42+'[1]13.11.2023 св. роспись  '!H41+'[1]25.10.2023 св. роспись  '!H39+'[1]17.10.2023 св. роспись '!H39+'[1] 25.09.2023 св. роспись'!H38</f>
        <v>0</v>
      </c>
      <c r="I82" s="52">
        <f t="shared" si="4"/>
        <v>0</v>
      </c>
      <c r="J82" s="1"/>
      <c r="K82" s="49"/>
    </row>
    <row r="83" spans="1:14" ht="18.75" customHeight="1" x14ac:dyDescent="0.25">
      <c r="A83" s="227" t="s">
        <v>98</v>
      </c>
      <c r="B83" s="227"/>
      <c r="C83" s="227"/>
      <c r="D83" s="227"/>
      <c r="E83" s="227"/>
      <c r="F83" s="50">
        <f>F81+F80+F79+F78+F77+F76+F75+F74+F73+F72+F71+F82</f>
        <v>695218577.37000012</v>
      </c>
      <c r="G83" s="50">
        <f>G81+G80+G79+G78+G77+G76+G75+G74+G73+G72+G71+G82</f>
        <v>695218577.37000012</v>
      </c>
      <c r="H83" s="50">
        <f>H81+H80+H79+H78+H77+H76+H75+H74+H73+H72+H71+H82</f>
        <v>109851625.47000001</v>
      </c>
      <c r="I83" s="51">
        <f>I81+I80+I79+I78+I77+I76+I75+I74+I73+I72+I71+I82</f>
        <v>805070202.84000003</v>
      </c>
      <c r="J83" s="50"/>
      <c r="K83" s="49"/>
    </row>
    <row r="84" spans="1:14" ht="16.5" customHeight="1" x14ac:dyDescent="0.25">
      <c r="A84" s="48"/>
      <c r="B84" s="48"/>
      <c r="C84" s="48"/>
      <c r="D84" s="48"/>
      <c r="E84" s="48"/>
      <c r="F84" s="48"/>
      <c r="G84" s="48"/>
      <c r="H84" s="48"/>
      <c r="I84" s="48"/>
    </row>
    <row r="85" spans="1:14" ht="18.75" x14ac:dyDescent="0.25">
      <c r="A85" s="44"/>
      <c r="B85" s="44"/>
      <c r="C85" s="43"/>
      <c r="D85" s="43"/>
      <c r="E85" s="43"/>
      <c r="F85" s="14"/>
      <c r="G85" s="14"/>
      <c r="H85" s="14"/>
      <c r="I85" s="14"/>
    </row>
    <row r="86" spans="1:14" ht="21.6" customHeight="1" x14ac:dyDescent="0.25">
      <c r="A86" s="228" t="s">
        <v>97</v>
      </c>
      <c r="B86" s="228"/>
      <c r="C86" s="228"/>
      <c r="D86" s="228"/>
      <c r="E86" s="228"/>
      <c r="F86" s="228"/>
      <c r="G86" s="228"/>
      <c r="H86" s="228"/>
      <c r="I86" s="228"/>
    </row>
    <row r="87" spans="1:14" ht="11.45" customHeight="1" x14ac:dyDescent="0.25">
      <c r="A87" s="48"/>
      <c r="B87" s="1"/>
      <c r="C87" s="1"/>
      <c r="D87" s="1"/>
      <c r="E87" s="1"/>
      <c r="F87" s="1"/>
      <c r="G87" s="1"/>
      <c r="H87" s="1"/>
    </row>
    <row r="88" spans="1:14" ht="16.899999999999999" customHeight="1" x14ac:dyDescent="0.25">
      <c r="A88" s="229" t="s">
        <v>96</v>
      </c>
      <c r="B88" s="229"/>
      <c r="C88" s="229"/>
      <c r="D88" s="229"/>
      <c r="E88" s="229"/>
      <c r="F88" s="229"/>
      <c r="G88" s="229"/>
      <c r="H88" s="229"/>
      <c r="I88" s="229"/>
    </row>
    <row r="89" spans="1:14" ht="22.15" customHeight="1" x14ac:dyDescent="0.25">
      <c r="A89" s="230" t="s">
        <v>15</v>
      </c>
      <c r="B89" s="230"/>
      <c r="C89" s="230"/>
      <c r="D89" s="230"/>
      <c r="E89" s="230"/>
      <c r="F89" s="230"/>
      <c r="G89" s="230"/>
      <c r="H89" s="230"/>
      <c r="I89" s="230"/>
    </row>
    <row r="90" spans="1:14" ht="45.6" customHeight="1" x14ac:dyDescent="0.25">
      <c r="A90" s="231" t="s">
        <v>14</v>
      </c>
      <c r="B90" s="232"/>
      <c r="C90" s="231" t="s">
        <v>13</v>
      </c>
      <c r="D90" s="233"/>
      <c r="E90" s="233"/>
      <c r="F90" s="233"/>
      <c r="G90" s="233"/>
      <c r="H90" s="233"/>
      <c r="I90" s="232"/>
    </row>
    <row r="91" spans="1:14" ht="24.6" customHeight="1" x14ac:dyDescent="0.25">
      <c r="A91" s="118" t="s">
        <v>12</v>
      </c>
      <c r="B91" s="119"/>
      <c r="C91" s="120">
        <v>2099409</v>
      </c>
      <c r="D91" s="121"/>
      <c r="E91" s="122"/>
      <c r="F91" s="164" t="s">
        <v>7</v>
      </c>
      <c r="G91" s="165"/>
      <c r="H91" s="30" t="s">
        <v>247</v>
      </c>
      <c r="I91" s="42" t="s">
        <v>6</v>
      </c>
    </row>
    <row r="92" spans="1:14" ht="20.45" customHeight="1" x14ac:dyDescent="0.25">
      <c r="A92" s="118" t="s">
        <v>10</v>
      </c>
      <c r="B92" s="119"/>
      <c r="C92" s="120" t="s">
        <v>9</v>
      </c>
      <c r="D92" s="121"/>
      <c r="E92" s="122"/>
      <c r="F92" s="164" t="s">
        <v>7</v>
      </c>
      <c r="G92" s="165"/>
      <c r="H92" s="31" t="s">
        <v>9</v>
      </c>
      <c r="I92" s="28" t="s">
        <v>6</v>
      </c>
    </row>
    <row r="93" spans="1:14" ht="18" customHeight="1" x14ac:dyDescent="0.25">
      <c r="A93" s="234" t="s">
        <v>8</v>
      </c>
      <c r="B93" s="235"/>
      <c r="C93" s="236">
        <v>80729801</v>
      </c>
      <c r="D93" s="237"/>
      <c r="E93" s="238"/>
      <c r="F93" s="136" t="s">
        <v>7</v>
      </c>
      <c r="G93" s="137"/>
      <c r="H93" s="26" t="s">
        <v>246</v>
      </c>
      <c r="I93" s="41" t="s">
        <v>6</v>
      </c>
    </row>
    <row r="94" spans="1:14" ht="56.25" customHeight="1" x14ac:dyDescent="0.25">
      <c r="A94" s="265" t="s">
        <v>5</v>
      </c>
      <c r="B94" s="170"/>
      <c r="C94" s="128">
        <f>652959.15+4521.53</f>
        <v>657480.68000000005</v>
      </c>
      <c r="D94" s="128"/>
      <c r="E94" s="128"/>
      <c r="F94" s="143" t="s">
        <v>95</v>
      </c>
      <c r="G94" s="144"/>
      <c r="H94" s="144"/>
      <c r="I94" s="145"/>
    </row>
    <row r="95" spans="1:14" ht="56.25" customHeight="1" x14ac:dyDescent="0.25">
      <c r="A95" s="266"/>
      <c r="B95" s="172"/>
      <c r="C95" s="128">
        <v>600000</v>
      </c>
      <c r="D95" s="128"/>
      <c r="E95" s="128"/>
      <c r="F95" s="143" t="s">
        <v>35</v>
      </c>
      <c r="G95" s="144"/>
      <c r="H95" s="144"/>
      <c r="I95" s="145"/>
    </row>
    <row r="96" spans="1:14" ht="56.25" customHeight="1" x14ac:dyDescent="0.25">
      <c r="A96" s="266"/>
      <c r="B96" s="172"/>
      <c r="C96" s="128">
        <f>-154000-13974</f>
        <v>-167974</v>
      </c>
      <c r="D96" s="128"/>
      <c r="E96" s="128"/>
      <c r="F96" s="143" t="s">
        <v>94</v>
      </c>
      <c r="G96" s="144"/>
      <c r="H96" s="144"/>
      <c r="I96" s="145"/>
    </row>
    <row r="97" spans="1:10" ht="56.25" customHeight="1" x14ac:dyDescent="0.25">
      <c r="A97" s="266"/>
      <c r="B97" s="172"/>
      <c r="C97" s="128">
        <v>1100000</v>
      </c>
      <c r="D97" s="128"/>
      <c r="E97" s="128"/>
      <c r="F97" s="143" t="s">
        <v>93</v>
      </c>
      <c r="G97" s="144"/>
      <c r="H97" s="144"/>
      <c r="I97" s="145"/>
    </row>
    <row r="98" spans="1:10" ht="56.25" customHeight="1" x14ac:dyDescent="0.25">
      <c r="A98" s="266"/>
      <c r="B98" s="172"/>
      <c r="C98" s="128">
        <v>-55455.93</v>
      </c>
      <c r="D98" s="128"/>
      <c r="E98" s="128"/>
      <c r="F98" s="143" t="s">
        <v>92</v>
      </c>
      <c r="G98" s="144"/>
      <c r="H98" s="144"/>
      <c r="I98" s="145"/>
    </row>
    <row r="99" spans="1:10" ht="75" customHeight="1" x14ac:dyDescent="0.25">
      <c r="A99" s="263"/>
      <c r="B99" s="264"/>
      <c r="C99" s="128">
        <v>-34640.85</v>
      </c>
      <c r="D99" s="128"/>
      <c r="E99" s="128"/>
      <c r="F99" s="143" t="s">
        <v>245</v>
      </c>
      <c r="G99" s="144"/>
      <c r="H99" s="144"/>
      <c r="I99" s="145"/>
    </row>
    <row r="100" spans="1:10" ht="58.15" customHeight="1" x14ac:dyDescent="0.25">
      <c r="A100" s="88" t="s">
        <v>91</v>
      </c>
      <c r="B100" s="88"/>
      <c r="C100" s="88"/>
      <c r="D100" s="88"/>
      <c r="E100" s="88"/>
      <c r="F100" s="88"/>
      <c r="G100" s="88"/>
      <c r="H100" s="88"/>
      <c r="I100" s="88"/>
    </row>
    <row r="101" spans="1:10" ht="19.899999999999999" customHeight="1" x14ac:dyDescent="0.25">
      <c r="A101" s="89" t="s">
        <v>90</v>
      </c>
      <c r="B101" s="89"/>
      <c r="C101" s="89"/>
      <c r="D101" s="89"/>
      <c r="E101" s="89"/>
      <c r="F101" s="89"/>
      <c r="G101" s="89"/>
      <c r="H101" s="89"/>
      <c r="I101" s="89"/>
    </row>
    <row r="102" spans="1:10" ht="39.6" customHeight="1" x14ac:dyDescent="0.25">
      <c r="A102" s="125" t="s">
        <v>15</v>
      </c>
      <c r="B102" s="125"/>
      <c r="C102" s="125"/>
      <c r="D102" s="125"/>
      <c r="E102" s="125"/>
      <c r="F102" s="125"/>
      <c r="G102" s="125"/>
      <c r="H102" s="125"/>
      <c r="I102" s="125"/>
    </row>
    <row r="103" spans="1:10" ht="46.5" customHeight="1" x14ac:dyDescent="0.25">
      <c r="A103" s="126" t="s">
        <v>14</v>
      </c>
      <c r="B103" s="127"/>
      <c r="C103" s="126" t="s">
        <v>13</v>
      </c>
      <c r="D103" s="151"/>
      <c r="E103" s="151"/>
      <c r="F103" s="151"/>
      <c r="G103" s="151"/>
      <c r="H103" s="151"/>
      <c r="I103" s="127"/>
    </row>
    <row r="104" spans="1:10" ht="27" customHeight="1" x14ac:dyDescent="0.25">
      <c r="A104" s="152" t="s">
        <v>12</v>
      </c>
      <c r="B104" s="153"/>
      <c r="C104" s="120">
        <v>10099987</v>
      </c>
      <c r="D104" s="121"/>
      <c r="E104" s="122"/>
      <c r="F104" s="164" t="s">
        <v>7</v>
      </c>
      <c r="G104" s="165"/>
      <c r="H104" s="31" t="s">
        <v>70</v>
      </c>
      <c r="I104" s="42" t="s">
        <v>6</v>
      </c>
    </row>
    <row r="105" spans="1:10" ht="27.6" customHeight="1" x14ac:dyDescent="0.25">
      <c r="A105" s="152" t="s">
        <v>10</v>
      </c>
      <c r="B105" s="153"/>
      <c r="C105" s="154" t="s">
        <v>9</v>
      </c>
      <c r="D105" s="155"/>
      <c r="E105" s="156"/>
      <c r="F105" s="164" t="s">
        <v>7</v>
      </c>
      <c r="G105" s="165"/>
      <c r="H105" s="30" t="s">
        <v>9</v>
      </c>
      <c r="I105" s="28" t="s">
        <v>6</v>
      </c>
    </row>
    <row r="106" spans="1:10" ht="18" customHeight="1" x14ac:dyDescent="0.25">
      <c r="A106" s="129" t="s">
        <v>8</v>
      </c>
      <c r="B106" s="130"/>
      <c r="C106" s="131">
        <v>30894525</v>
      </c>
      <c r="D106" s="132"/>
      <c r="E106" s="133"/>
      <c r="F106" s="136" t="s">
        <v>7</v>
      </c>
      <c r="G106" s="137"/>
      <c r="H106" s="26" t="s">
        <v>89</v>
      </c>
      <c r="I106" s="41" t="s">
        <v>6</v>
      </c>
    </row>
    <row r="107" spans="1:10" ht="141" customHeight="1" x14ac:dyDescent="0.25">
      <c r="A107" s="160" t="s">
        <v>5</v>
      </c>
      <c r="B107" s="161"/>
      <c r="C107" s="159">
        <f>-3782797.81-479546.73+14938328.54+7223.84+789477.19-10000-1462697.73</f>
        <v>9999987.2999999989</v>
      </c>
      <c r="D107" s="159"/>
      <c r="E107" s="159"/>
      <c r="F107" s="143" t="s">
        <v>88</v>
      </c>
      <c r="G107" s="144"/>
      <c r="H107" s="144"/>
      <c r="I107" s="145"/>
    </row>
    <row r="108" spans="1:10" ht="42.75" customHeight="1" x14ac:dyDescent="0.25">
      <c r="A108" s="162"/>
      <c r="B108" s="163"/>
      <c r="C108" s="159">
        <v>100000</v>
      </c>
      <c r="D108" s="159"/>
      <c r="E108" s="159"/>
      <c r="F108" s="143" t="s">
        <v>87</v>
      </c>
      <c r="G108" s="144"/>
      <c r="H108" s="144"/>
      <c r="I108" s="145"/>
    </row>
    <row r="109" spans="1:10" ht="18.75" x14ac:dyDescent="0.25">
      <c r="A109" s="44"/>
      <c r="B109" s="44"/>
      <c r="C109" s="43"/>
      <c r="D109" s="43"/>
      <c r="E109" s="43"/>
      <c r="F109" s="14"/>
      <c r="G109" s="14"/>
      <c r="H109" s="14"/>
      <c r="I109" s="14"/>
    </row>
    <row r="110" spans="1:10" ht="25.9" customHeight="1" x14ac:dyDescent="0.25">
      <c r="A110" s="88" t="s">
        <v>86</v>
      </c>
      <c r="B110" s="88"/>
      <c r="C110" s="88"/>
      <c r="D110" s="88"/>
      <c r="E110" s="88"/>
      <c r="F110" s="88"/>
      <c r="G110" s="88"/>
      <c r="H110" s="88"/>
      <c r="I110" s="88"/>
      <c r="J110" s="45"/>
    </row>
    <row r="111" spans="1:10" ht="25.9" customHeight="1" x14ac:dyDescent="0.25">
      <c r="A111" s="89" t="s">
        <v>85</v>
      </c>
      <c r="B111" s="89"/>
      <c r="C111" s="89"/>
      <c r="D111" s="89"/>
      <c r="E111" s="89"/>
      <c r="F111" s="89"/>
      <c r="G111" s="89"/>
      <c r="H111" s="89"/>
      <c r="I111" s="89"/>
      <c r="J111" s="45"/>
    </row>
    <row r="112" spans="1:10" ht="16.149999999999999" customHeight="1" x14ac:dyDescent="0.25">
      <c r="A112" s="125" t="s">
        <v>15</v>
      </c>
      <c r="B112" s="125"/>
      <c r="C112" s="125"/>
      <c r="D112" s="125"/>
      <c r="E112" s="125"/>
      <c r="F112" s="125"/>
      <c r="G112" s="125"/>
      <c r="H112" s="125"/>
      <c r="I112" s="125"/>
      <c r="J112" s="45"/>
    </row>
    <row r="113" spans="1:10" ht="18.7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6"/>
      <c r="J113" s="45"/>
    </row>
    <row r="114" spans="1:10" ht="36.6" customHeight="1" x14ac:dyDescent="0.25">
      <c r="A114" s="146" t="s">
        <v>14</v>
      </c>
      <c r="B114" s="146"/>
      <c r="C114" s="146" t="s">
        <v>13</v>
      </c>
      <c r="D114" s="146"/>
      <c r="E114" s="146"/>
      <c r="F114" s="146"/>
      <c r="G114" s="146"/>
      <c r="H114" s="146"/>
      <c r="I114" s="146"/>
      <c r="J114" s="45"/>
    </row>
    <row r="115" spans="1:10" ht="18.75" customHeight="1" x14ac:dyDescent="0.25">
      <c r="A115" s="147" t="s">
        <v>12</v>
      </c>
      <c r="B115" s="147"/>
      <c r="C115" s="148" t="s">
        <v>9</v>
      </c>
      <c r="D115" s="148"/>
      <c r="E115" s="148"/>
      <c r="F115" s="149" t="s">
        <v>7</v>
      </c>
      <c r="G115" s="149"/>
      <c r="H115" s="39" t="s">
        <v>9</v>
      </c>
      <c r="I115" s="29" t="s">
        <v>6</v>
      </c>
      <c r="J115" s="45"/>
    </row>
    <row r="116" spans="1:10" ht="18.75" customHeight="1" x14ac:dyDescent="0.25">
      <c r="A116" s="147" t="s">
        <v>10</v>
      </c>
      <c r="B116" s="147"/>
      <c r="C116" s="148">
        <v>169959</v>
      </c>
      <c r="D116" s="148"/>
      <c r="E116" s="148"/>
      <c r="F116" s="149" t="s">
        <v>7</v>
      </c>
      <c r="G116" s="149"/>
      <c r="H116" s="37" t="s">
        <v>84</v>
      </c>
      <c r="I116" s="27" t="s">
        <v>6</v>
      </c>
      <c r="J116" s="45"/>
    </row>
    <row r="117" spans="1:10" ht="28.15" customHeight="1" x14ac:dyDescent="0.25">
      <c r="A117" s="138" t="s">
        <v>8</v>
      </c>
      <c r="B117" s="138"/>
      <c r="C117" s="139">
        <v>37758065</v>
      </c>
      <c r="D117" s="139"/>
      <c r="E117" s="139"/>
      <c r="F117" s="140" t="s">
        <v>7</v>
      </c>
      <c r="G117" s="140"/>
      <c r="H117" s="34">
        <v>81</v>
      </c>
      <c r="I117" s="25" t="s">
        <v>6</v>
      </c>
      <c r="J117" s="45"/>
    </row>
    <row r="118" spans="1:10" ht="64.5" customHeight="1" x14ac:dyDescent="0.25">
      <c r="A118" s="141" t="s">
        <v>5</v>
      </c>
      <c r="B118" s="141"/>
      <c r="C118" s="142">
        <f>-139959.46-30000</f>
        <v>-169959.46</v>
      </c>
      <c r="D118" s="142"/>
      <c r="E118" s="142"/>
      <c r="F118" s="143" t="s">
        <v>72</v>
      </c>
      <c r="G118" s="144"/>
      <c r="H118" s="144"/>
      <c r="I118" s="145"/>
      <c r="J118" s="45"/>
    </row>
    <row r="119" spans="1:10" ht="18.75" x14ac:dyDescent="0.25">
      <c r="A119" s="44"/>
      <c r="B119" s="44"/>
      <c r="C119" s="43"/>
      <c r="D119" s="43"/>
      <c r="E119" s="43"/>
      <c r="F119" s="14"/>
      <c r="G119" s="14"/>
      <c r="H119" s="14"/>
      <c r="I119" s="14"/>
    </row>
    <row r="120" spans="1:10" ht="18.75" x14ac:dyDescent="0.25">
      <c r="A120" s="88" t="s">
        <v>83</v>
      </c>
      <c r="B120" s="88"/>
      <c r="C120" s="88"/>
      <c r="D120" s="88"/>
      <c r="E120" s="88"/>
      <c r="F120" s="88"/>
      <c r="G120" s="88"/>
      <c r="H120" s="88"/>
      <c r="I120" s="88"/>
    </row>
    <row r="121" spans="1:10" ht="18.75" x14ac:dyDescent="0.25">
      <c r="A121" s="89" t="s">
        <v>82</v>
      </c>
      <c r="B121" s="89"/>
      <c r="C121" s="89"/>
      <c r="D121" s="89"/>
      <c r="E121" s="89"/>
      <c r="F121" s="89"/>
      <c r="G121" s="89"/>
      <c r="H121" s="89"/>
      <c r="I121" s="89"/>
    </row>
    <row r="122" spans="1:10" ht="18.75" x14ac:dyDescent="0.3">
      <c r="A122" s="150" t="s">
        <v>15</v>
      </c>
      <c r="B122" s="150"/>
      <c r="C122" s="150"/>
      <c r="D122" s="150"/>
      <c r="E122" s="150"/>
      <c r="F122" s="150"/>
      <c r="G122" s="150"/>
      <c r="H122" s="150"/>
      <c r="I122" s="150"/>
    </row>
    <row r="123" spans="1:10" ht="18.75" x14ac:dyDescent="0.25">
      <c r="A123" s="19"/>
      <c r="B123" s="19"/>
      <c r="C123" s="19"/>
      <c r="D123" s="19"/>
      <c r="E123" s="19"/>
      <c r="F123" s="19"/>
      <c r="G123" s="19"/>
      <c r="H123" s="19"/>
      <c r="I123" s="18"/>
    </row>
    <row r="124" spans="1:10" ht="18.75" x14ac:dyDescent="0.25">
      <c r="A124" s="126" t="s">
        <v>14</v>
      </c>
      <c r="B124" s="127"/>
      <c r="C124" s="126" t="s">
        <v>13</v>
      </c>
      <c r="D124" s="151"/>
      <c r="E124" s="151"/>
      <c r="F124" s="151"/>
      <c r="G124" s="151"/>
      <c r="H124" s="151"/>
      <c r="I124" s="127"/>
    </row>
    <row r="125" spans="1:10" ht="18.75" x14ac:dyDescent="0.25">
      <c r="A125" s="152" t="s">
        <v>12</v>
      </c>
      <c r="B125" s="153"/>
      <c r="C125" s="154">
        <v>82100972</v>
      </c>
      <c r="D125" s="155"/>
      <c r="E125" s="156"/>
      <c r="F125" s="157" t="s">
        <v>7</v>
      </c>
      <c r="G125" s="158"/>
      <c r="H125" s="39" t="s">
        <v>81</v>
      </c>
      <c r="I125" s="42" t="s">
        <v>6</v>
      </c>
    </row>
    <row r="126" spans="1:10" ht="18.75" x14ac:dyDescent="0.25">
      <c r="A126" s="152" t="s">
        <v>10</v>
      </c>
      <c r="B126" s="153"/>
      <c r="C126" s="120" t="s">
        <v>9</v>
      </c>
      <c r="D126" s="121"/>
      <c r="E126" s="122"/>
      <c r="F126" s="164" t="s">
        <v>7</v>
      </c>
      <c r="G126" s="165"/>
      <c r="H126" s="31" t="s">
        <v>9</v>
      </c>
      <c r="I126" s="28" t="s">
        <v>6</v>
      </c>
    </row>
    <row r="127" spans="1:10" ht="18.75" x14ac:dyDescent="0.25">
      <c r="A127" s="129" t="s">
        <v>8</v>
      </c>
      <c r="B127" s="130"/>
      <c r="C127" s="131">
        <v>232634951</v>
      </c>
      <c r="D127" s="132"/>
      <c r="E127" s="133"/>
      <c r="F127" s="134" t="s">
        <v>7</v>
      </c>
      <c r="G127" s="135"/>
      <c r="H127" s="35" t="s">
        <v>80</v>
      </c>
      <c r="I127" s="41" t="s">
        <v>6</v>
      </c>
    </row>
    <row r="128" spans="1:10" ht="46.5" customHeight="1" x14ac:dyDescent="0.25">
      <c r="A128" s="169" t="s">
        <v>5</v>
      </c>
      <c r="B128" s="170"/>
      <c r="C128" s="128">
        <v>1608882</v>
      </c>
      <c r="D128" s="128"/>
      <c r="E128" s="128"/>
      <c r="F128" s="143" t="s">
        <v>79</v>
      </c>
      <c r="G128" s="144"/>
      <c r="H128" s="144"/>
      <c r="I128" s="145"/>
    </row>
    <row r="129" spans="1:9" ht="46.5" customHeight="1" x14ac:dyDescent="0.25">
      <c r="A129" s="171"/>
      <c r="B129" s="172"/>
      <c r="C129" s="128">
        <f>7000000+1462697.73</f>
        <v>8462697.7300000004</v>
      </c>
      <c r="D129" s="128"/>
      <c r="E129" s="128"/>
      <c r="F129" s="143" t="s">
        <v>78</v>
      </c>
      <c r="G129" s="144"/>
      <c r="H129" s="144"/>
      <c r="I129" s="145"/>
    </row>
    <row r="130" spans="1:9" ht="87" customHeight="1" x14ac:dyDescent="0.25">
      <c r="A130" s="171"/>
      <c r="B130" s="172"/>
      <c r="C130" s="168">
        <f>1777082+2293537.42+10000</f>
        <v>4080619.42</v>
      </c>
      <c r="D130" s="168"/>
      <c r="E130" s="168"/>
      <c r="F130" s="143" t="s">
        <v>77</v>
      </c>
      <c r="G130" s="144"/>
      <c r="H130" s="144"/>
      <c r="I130" s="145"/>
    </row>
    <row r="131" spans="1:9" ht="88.5" customHeight="1" x14ac:dyDescent="0.25">
      <c r="A131" s="171"/>
      <c r="B131" s="172"/>
      <c r="C131" s="128">
        <v>94357072.200000003</v>
      </c>
      <c r="D131" s="128"/>
      <c r="E131" s="128"/>
      <c r="F131" s="143" t="s">
        <v>76</v>
      </c>
      <c r="G131" s="144"/>
      <c r="H131" s="144"/>
      <c r="I131" s="145"/>
    </row>
    <row r="132" spans="1:9" ht="46.5" customHeight="1" x14ac:dyDescent="0.25">
      <c r="A132" s="173"/>
      <c r="B132" s="174"/>
      <c r="C132" s="128">
        <f>-28544840.35+3294202.35-1000000-157660.4</f>
        <v>-26408298.399999999</v>
      </c>
      <c r="D132" s="128"/>
      <c r="E132" s="128"/>
      <c r="F132" s="143" t="s">
        <v>35</v>
      </c>
      <c r="G132" s="144"/>
      <c r="H132" s="144"/>
      <c r="I132" s="145"/>
    </row>
    <row r="133" spans="1:9" ht="46.5" customHeight="1" x14ac:dyDescent="0.25">
      <c r="A133" s="15"/>
      <c r="B133" s="15"/>
      <c r="C133" s="4"/>
      <c r="D133" s="4"/>
      <c r="E133" s="4"/>
      <c r="F133" s="14"/>
      <c r="G133" s="14"/>
      <c r="H133" s="14"/>
      <c r="I133" s="14"/>
    </row>
    <row r="134" spans="1:9" ht="18" customHeight="1" x14ac:dyDescent="0.25">
      <c r="A134" s="88" t="s">
        <v>75</v>
      </c>
      <c r="B134" s="88"/>
      <c r="C134" s="88"/>
      <c r="D134" s="88"/>
      <c r="E134" s="88"/>
      <c r="F134" s="88"/>
      <c r="G134" s="88"/>
      <c r="H134" s="88"/>
      <c r="I134" s="88"/>
    </row>
    <row r="135" spans="1:9" ht="18.75" x14ac:dyDescent="0.25">
      <c r="A135" s="40"/>
      <c r="I135"/>
    </row>
    <row r="136" spans="1:9" ht="18.75" x14ac:dyDescent="0.25">
      <c r="A136" s="89" t="s">
        <v>74</v>
      </c>
      <c r="B136" s="89"/>
      <c r="C136" s="89"/>
      <c r="D136" s="89"/>
      <c r="E136" s="89"/>
      <c r="F136" s="89"/>
      <c r="G136" s="89"/>
      <c r="H136" s="89"/>
      <c r="I136" s="89"/>
    </row>
    <row r="137" spans="1:9" ht="13.5" customHeight="1" x14ac:dyDescent="0.3">
      <c r="A137" s="150" t="s">
        <v>15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ht="18.75" x14ac:dyDescent="0.25">
      <c r="A138" s="40"/>
      <c r="I138"/>
    </row>
    <row r="139" spans="1:9" ht="35.25" customHeight="1" x14ac:dyDescent="0.25">
      <c r="A139" s="126" t="s">
        <v>14</v>
      </c>
      <c r="B139" s="127"/>
      <c r="C139" s="126" t="s">
        <v>13</v>
      </c>
      <c r="D139" s="151"/>
      <c r="E139" s="151"/>
      <c r="F139" s="151"/>
      <c r="G139" s="151"/>
      <c r="H139" s="151"/>
      <c r="I139" s="127"/>
    </row>
    <row r="140" spans="1:9" ht="18.75" customHeight="1" x14ac:dyDescent="0.25">
      <c r="A140" s="152" t="s">
        <v>12</v>
      </c>
      <c r="B140" s="153"/>
      <c r="C140" s="154" t="s">
        <v>9</v>
      </c>
      <c r="D140" s="155"/>
      <c r="E140" s="156"/>
      <c r="F140" s="157" t="s">
        <v>7</v>
      </c>
      <c r="G140" s="158"/>
      <c r="H140" s="39" t="s">
        <v>9</v>
      </c>
      <c r="I140" s="38" t="s">
        <v>6</v>
      </c>
    </row>
    <row r="141" spans="1:9" ht="18.75" customHeight="1" x14ac:dyDescent="0.25">
      <c r="A141" s="152" t="s">
        <v>10</v>
      </c>
      <c r="B141" s="153"/>
      <c r="C141" s="154">
        <v>7832</v>
      </c>
      <c r="D141" s="155"/>
      <c r="E141" s="156"/>
      <c r="F141" s="157" t="s">
        <v>7</v>
      </c>
      <c r="G141" s="158"/>
      <c r="H141" s="37" t="s">
        <v>70</v>
      </c>
      <c r="I141" s="36" t="s">
        <v>6</v>
      </c>
    </row>
    <row r="142" spans="1:9" ht="18.75" customHeight="1" x14ac:dyDescent="0.25">
      <c r="A142" s="129" t="s">
        <v>8</v>
      </c>
      <c r="B142" s="130"/>
      <c r="C142" s="131">
        <v>3118075</v>
      </c>
      <c r="D142" s="132"/>
      <c r="E142" s="133"/>
      <c r="F142" s="134" t="s">
        <v>7</v>
      </c>
      <c r="G142" s="135"/>
      <c r="H142" s="35" t="s">
        <v>73</v>
      </c>
      <c r="I142" s="34" t="s">
        <v>6</v>
      </c>
    </row>
    <row r="143" spans="1:9" ht="44.25" customHeight="1" x14ac:dyDescent="0.25">
      <c r="A143" s="182" t="s">
        <v>5</v>
      </c>
      <c r="B143" s="183"/>
      <c r="C143" s="142">
        <v>-7832.3</v>
      </c>
      <c r="D143" s="142"/>
      <c r="E143" s="142"/>
      <c r="F143" s="143" t="s">
        <v>72</v>
      </c>
      <c r="G143" s="144"/>
      <c r="H143" s="144"/>
      <c r="I143" s="145"/>
    </row>
    <row r="144" spans="1:9" ht="14.25" customHeight="1" x14ac:dyDescent="0.25">
      <c r="A144" s="15"/>
      <c r="B144" s="15"/>
      <c r="C144" s="4"/>
      <c r="D144" s="4"/>
      <c r="E144" s="4"/>
      <c r="F144" s="14"/>
      <c r="G144" s="14"/>
      <c r="H144" s="14"/>
      <c r="I144" s="14"/>
    </row>
    <row r="145" spans="1:9" ht="18.75" x14ac:dyDescent="0.25">
      <c r="A145" s="88" t="s">
        <v>71</v>
      </c>
      <c r="B145" s="88"/>
      <c r="C145" s="88"/>
      <c r="D145" s="88"/>
      <c r="E145" s="88"/>
      <c r="F145" s="88"/>
      <c r="G145" s="88"/>
      <c r="H145" s="88"/>
      <c r="I145" s="88"/>
    </row>
    <row r="146" spans="1:9" ht="18.75" x14ac:dyDescent="0.25">
      <c r="A146" s="24"/>
      <c r="B146" s="33"/>
      <c r="C146" s="33"/>
      <c r="D146" s="33"/>
      <c r="E146" s="33"/>
      <c r="F146" s="33"/>
      <c r="G146" s="33"/>
      <c r="H146" s="33"/>
      <c r="I146" s="32"/>
    </row>
    <row r="147" spans="1:9" ht="18.75" x14ac:dyDescent="0.25">
      <c r="A147" s="166" t="s">
        <v>15</v>
      </c>
      <c r="B147" s="166"/>
      <c r="C147" s="166"/>
      <c r="D147" s="19"/>
      <c r="E147" s="19"/>
      <c r="F147" s="19"/>
      <c r="G147" s="19"/>
      <c r="H147" s="19"/>
      <c r="I147" s="18"/>
    </row>
    <row r="148" spans="1:9" ht="18.75" x14ac:dyDescent="0.25">
      <c r="A148" s="13"/>
      <c r="B148" s="13"/>
      <c r="C148" s="13"/>
      <c r="D148" s="13"/>
      <c r="E148" s="13"/>
      <c r="F148" s="13"/>
      <c r="G148" s="13"/>
      <c r="H148" s="13"/>
      <c r="I148" s="12"/>
    </row>
    <row r="149" spans="1:9" ht="18.75" x14ac:dyDescent="0.25">
      <c r="A149" s="167" t="s">
        <v>14</v>
      </c>
      <c r="B149" s="167"/>
      <c r="C149" s="167" t="s">
        <v>13</v>
      </c>
      <c r="D149" s="167"/>
      <c r="E149" s="167"/>
      <c r="F149" s="167"/>
      <c r="G149" s="167"/>
      <c r="H149" s="167"/>
      <c r="I149" s="167"/>
    </row>
    <row r="150" spans="1:9" ht="27" customHeight="1" x14ac:dyDescent="0.25">
      <c r="A150" s="179" t="s">
        <v>12</v>
      </c>
      <c r="B150" s="179"/>
      <c r="C150" s="180">
        <v>2894321</v>
      </c>
      <c r="D150" s="180"/>
      <c r="E150" s="180"/>
      <c r="F150" s="181" t="s">
        <v>7</v>
      </c>
      <c r="G150" s="181"/>
      <c r="H150" s="11" t="s">
        <v>248</v>
      </c>
      <c r="I150" s="10" t="s">
        <v>6</v>
      </c>
    </row>
    <row r="151" spans="1:9" ht="28.5" customHeight="1" x14ac:dyDescent="0.25">
      <c r="A151" s="179" t="s">
        <v>10</v>
      </c>
      <c r="B151" s="179"/>
      <c r="C151" s="120" t="s">
        <v>9</v>
      </c>
      <c r="D151" s="121"/>
      <c r="E151" s="122"/>
      <c r="F151" s="164" t="s">
        <v>7</v>
      </c>
      <c r="G151" s="165"/>
      <c r="H151" s="31" t="s">
        <v>9</v>
      </c>
      <c r="I151" s="8" t="s">
        <v>6</v>
      </c>
    </row>
    <row r="152" spans="1:9" ht="28.5" customHeight="1" x14ac:dyDescent="0.25">
      <c r="A152" s="175" t="s">
        <v>8</v>
      </c>
      <c r="B152" s="175"/>
      <c r="C152" s="176">
        <v>336801160</v>
      </c>
      <c r="D152" s="176"/>
      <c r="E152" s="176"/>
      <c r="F152" s="177" t="s">
        <v>7</v>
      </c>
      <c r="G152" s="177"/>
      <c r="H152" s="17" t="s">
        <v>244</v>
      </c>
      <c r="I152" s="6" t="s">
        <v>6</v>
      </c>
    </row>
    <row r="153" spans="1:9" ht="56.25" customHeight="1" x14ac:dyDescent="0.25">
      <c r="A153" s="259" t="s">
        <v>5</v>
      </c>
      <c r="B153" s="189"/>
      <c r="C153" s="178">
        <v>2000000</v>
      </c>
      <c r="D153" s="178"/>
      <c r="E153" s="178"/>
      <c r="F153" s="143" t="s">
        <v>68</v>
      </c>
      <c r="G153" s="144"/>
      <c r="H153" s="144"/>
      <c r="I153" s="145"/>
    </row>
    <row r="154" spans="1:9" ht="56.25" customHeight="1" x14ac:dyDescent="0.25">
      <c r="A154" s="260"/>
      <c r="B154" s="190"/>
      <c r="C154" s="178">
        <v>1476900</v>
      </c>
      <c r="D154" s="178"/>
      <c r="E154" s="178"/>
      <c r="F154" s="143" t="s">
        <v>240</v>
      </c>
      <c r="G154" s="144"/>
      <c r="H154" s="144"/>
      <c r="I154" s="145"/>
    </row>
    <row r="155" spans="1:9" ht="48" customHeight="1" x14ac:dyDescent="0.25">
      <c r="A155" s="260"/>
      <c r="B155" s="190"/>
      <c r="C155" s="178">
        <f>-150000</f>
        <v>-150000</v>
      </c>
      <c r="D155" s="178"/>
      <c r="E155" s="178"/>
      <c r="F155" s="143" t="s">
        <v>67</v>
      </c>
      <c r="G155" s="144"/>
      <c r="H155" s="144"/>
      <c r="I155" s="145"/>
    </row>
    <row r="156" spans="1:9" ht="59.25" customHeight="1" x14ac:dyDescent="0.25">
      <c r="A156" s="260"/>
      <c r="B156" s="190"/>
      <c r="C156" s="178">
        <v>-712314.78</v>
      </c>
      <c r="D156" s="178"/>
      <c r="E156" s="178"/>
      <c r="F156" s="185" t="s">
        <v>66</v>
      </c>
      <c r="G156" s="185"/>
      <c r="H156" s="185"/>
      <c r="I156" s="186"/>
    </row>
    <row r="157" spans="1:9" ht="85.5" customHeight="1" x14ac:dyDescent="0.25">
      <c r="A157" s="260"/>
      <c r="B157" s="190"/>
      <c r="C157" s="178">
        <v>-7195.09</v>
      </c>
      <c r="D157" s="178"/>
      <c r="E157" s="178"/>
      <c r="F157" s="185" t="s">
        <v>65</v>
      </c>
      <c r="G157" s="185"/>
      <c r="H157" s="185"/>
      <c r="I157" s="186"/>
    </row>
    <row r="158" spans="1:9" ht="51.75" customHeight="1" x14ac:dyDescent="0.25">
      <c r="A158" s="260"/>
      <c r="B158" s="190"/>
      <c r="C158" s="178">
        <v>391400</v>
      </c>
      <c r="D158" s="178"/>
      <c r="E158" s="178"/>
      <c r="F158" s="185" t="s">
        <v>64</v>
      </c>
      <c r="G158" s="185"/>
      <c r="H158" s="185"/>
      <c r="I158" s="186"/>
    </row>
    <row r="159" spans="1:9" ht="78" customHeight="1" x14ac:dyDescent="0.25">
      <c r="A159" s="260"/>
      <c r="B159" s="190"/>
      <c r="C159" s="178">
        <v>-2000000</v>
      </c>
      <c r="D159" s="178"/>
      <c r="E159" s="178"/>
      <c r="F159" s="185" t="s">
        <v>63</v>
      </c>
      <c r="G159" s="185"/>
      <c r="H159" s="185"/>
      <c r="I159" s="186"/>
    </row>
    <row r="160" spans="1:9" ht="69.75" customHeight="1" x14ac:dyDescent="0.25">
      <c r="A160" s="260"/>
      <c r="B160" s="190"/>
      <c r="C160" s="178">
        <v>-71651.64</v>
      </c>
      <c r="D160" s="178"/>
      <c r="E160" s="178"/>
      <c r="F160" s="185" t="s">
        <v>62</v>
      </c>
      <c r="G160" s="185"/>
      <c r="H160" s="185"/>
      <c r="I160" s="186"/>
    </row>
    <row r="161" spans="1:9" ht="51" customHeight="1" x14ac:dyDescent="0.25">
      <c r="A161" s="260"/>
      <c r="B161" s="190"/>
      <c r="C161" s="178">
        <v>150000</v>
      </c>
      <c r="D161" s="178"/>
      <c r="E161" s="178"/>
      <c r="F161" s="185" t="s">
        <v>61</v>
      </c>
      <c r="G161" s="185"/>
      <c r="H161" s="185"/>
      <c r="I161" s="186"/>
    </row>
    <row r="162" spans="1:9" ht="57.75" customHeight="1" x14ac:dyDescent="0.25">
      <c r="A162" s="260"/>
      <c r="B162" s="190"/>
      <c r="C162" s="191">
        <v>7223.84</v>
      </c>
      <c r="D162" s="192"/>
      <c r="E162" s="192"/>
      <c r="F162" s="193" t="s">
        <v>60</v>
      </c>
      <c r="G162" s="194"/>
      <c r="H162" s="194"/>
      <c r="I162" s="195"/>
    </row>
    <row r="163" spans="1:9" ht="51" customHeight="1" x14ac:dyDescent="0.25">
      <c r="A163" s="260"/>
      <c r="B163" s="190"/>
      <c r="C163" s="184">
        <v>-500000</v>
      </c>
      <c r="D163" s="184"/>
      <c r="E163" s="184"/>
      <c r="F163" s="143" t="s">
        <v>59</v>
      </c>
      <c r="G163" s="144"/>
      <c r="H163" s="144"/>
      <c r="I163" s="145"/>
    </row>
    <row r="164" spans="1:9" ht="51" customHeight="1" x14ac:dyDescent="0.25">
      <c r="A164" s="260"/>
      <c r="B164" s="190"/>
      <c r="C164" s="184">
        <v>-40000</v>
      </c>
      <c r="D164" s="184"/>
      <c r="E164" s="184"/>
      <c r="F164" s="143" t="s">
        <v>58</v>
      </c>
      <c r="G164" s="144"/>
      <c r="H164" s="144"/>
      <c r="I164" s="145"/>
    </row>
    <row r="165" spans="1:9" ht="51" customHeight="1" x14ac:dyDescent="0.25">
      <c r="A165" s="260"/>
      <c r="B165" s="190"/>
      <c r="C165" s="184">
        <v>817554.3</v>
      </c>
      <c r="D165" s="184"/>
      <c r="E165" s="184"/>
      <c r="F165" s="187" t="s">
        <v>57</v>
      </c>
      <c r="G165" s="187"/>
      <c r="H165" s="187"/>
      <c r="I165" s="188"/>
    </row>
    <row r="166" spans="1:9" ht="51" customHeight="1" x14ac:dyDescent="0.25">
      <c r="A166" s="260"/>
      <c r="B166" s="190"/>
      <c r="C166" s="184">
        <v>806116.01</v>
      </c>
      <c r="D166" s="184"/>
      <c r="E166" s="184"/>
      <c r="F166" s="187" t="s">
        <v>56</v>
      </c>
      <c r="G166" s="187"/>
      <c r="H166" s="187"/>
      <c r="I166" s="188"/>
    </row>
    <row r="167" spans="1:9" ht="51" customHeight="1" x14ac:dyDescent="0.25">
      <c r="A167" s="260"/>
      <c r="B167" s="190"/>
      <c r="C167" s="184">
        <v>576939.52000000002</v>
      </c>
      <c r="D167" s="184"/>
      <c r="E167" s="184"/>
      <c r="F167" s="187" t="s">
        <v>55</v>
      </c>
      <c r="G167" s="187"/>
      <c r="H167" s="187"/>
      <c r="I167" s="188"/>
    </row>
    <row r="168" spans="1:9" ht="51" customHeight="1" x14ac:dyDescent="0.25">
      <c r="A168" s="260"/>
      <c r="B168" s="190"/>
      <c r="C168" s="184">
        <v>-120000</v>
      </c>
      <c r="D168" s="184"/>
      <c r="E168" s="184"/>
      <c r="F168" s="143" t="s">
        <v>54</v>
      </c>
      <c r="G168" s="144"/>
      <c r="H168" s="144"/>
      <c r="I168" s="145"/>
    </row>
    <row r="169" spans="1:9" ht="51" customHeight="1" x14ac:dyDescent="0.25">
      <c r="A169" s="260"/>
      <c r="B169" s="190"/>
      <c r="C169" s="184">
        <v>-3723.47</v>
      </c>
      <c r="D169" s="184"/>
      <c r="E169" s="184"/>
      <c r="F169" s="143" t="s">
        <v>53</v>
      </c>
      <c r="G169" s="144"/>
      <c r="H169" s="144"/>
      <c r="I169" s="145"/>
    </row>
    <row r="170" spans="1:9" ht="51" customHeight="1" x14ac:dyDescent="0.25">
      <c r="A170" s="260"/>
      <c r="B170" s="190"/>
      <c r="C170" s="184">
        <v>66233.279999999999</v>
      </c>
      <c r="D170" s="184"/>
      <c r="E170" s="184"/>
      <c r="F170" s="187" t="s">
        <v>52</v>
      </c>
      <c r="G170" s="187"/>
      <c r="H170" s="187"/>
      <c r="I170" s="188"/>
    </row>
    <row r="171" spans="1:9" ht="51" customHeight="1" x14ac:dyDescent="0.25">
      <c r="A171" s="260"/>
      <c r="B171" s="190"/>
      <c r="C171" s="184">
        <v>-1805548.64</v>
      </c>
      <c r="D171" s="184"/>
      <c r="E171" s="184"/>
      <c r="F171" s="143" t="s">
        <v>51</v>
      </c>
      <c r="G171" s="144"/>
      <c r="H171" s="144"/>
      <c r="I171" s="145"/>
    </row>
    <row r="172" spans="1:9" ht="51" customHeight="1" x14ac:dyDescent="0.25">
      <c r="A172" s="260"/>
      <c r="B172" s="190"/>
      <c r="C172" s="184">
        <v>-22927.54</v>
      </c>
      <c r="D172" s="184"/>
      <c r="E172" s="184"/>
      <c r="F172" s="143" t="s">
        <v>50</v>
      </c>
      <c r="G172" s="144"/>
      <c r="H172" s="144"/>
      <c r="I172" s="145"/>
    </row>
    <row r="173" spans="1:9" ht="51" customHeight="1" x14ac:dyDescent="0.25">
      <c r="A173" s="260"/>
      <c r="B173" s="190"/>
      <c r="C173" s="184">
        <f>-400000-337382.11</f>
        <v>-737382.11</v>
      </c>
      <c r="D173" s="184"/>
      <c r="E173" s="184"/>
      <c r="F173" s="143" t="s">
        <v>49</v>
      </c>
      <c r="G173" s="144"/>
      <c r="H173" s="144"/>
      <c r="I173" s="145"/>
    </row>
    <row r="174" spans="1:9" ht="51" customHeight="1" x14ac:dyDescent="0.25">
      <c r="A174" s="260"/>
      <c r="B174" s="190"/>
      <c r="C174" s="178">
        <f>285000+150000</f>
        <v>435000</v>
      </c>
      <c r="D174" s="178"/>
      <c r="E174" s="178"/>
      <c r="F174" s="143" t="s">
        <v>48</v>
      </c>
      <c r="G174" s="144"/>
      <c r="H174" s="144"/>
      <c r="I174" s="145"/>
    </row>
    <row r="175" spans="1:9" ht="119.25" customHeight="1" x14ac:dyDescent="0.25">
      <c r="A175" s="260"/>
      <c r="B175" s="190"/>
      <c r="C175" s="178">
        <f>-26580.55+4171.96</f>
        <v>-22408.59</v>
      </c>
      <c r="D175" s="178"/>
      <c r="E175" s="178"/>
      <c r="F175" s="143" t="s">
        <v>47</v>
      </c>
      <c r="G175" s="144"/>
      <c r="H175" s="144"/>
      <c r="I175" s="145"/>
    </row>
    <row r="176" spans="1:9" ht="51" customHeight="1" x14ac:dyDescent="0.25">
      <c r="A176" s="260"/>
      <c r="B176" s="190"/>
      <c r="C176" s="178">
        <v>2147479.2799999998</v>
      </c>
      <c r="D176" s="178"/>
      <c r="E176" s="178"/>
      <c r="F176" s="187" t="s">
        <v>46</v>
      </c>
      <c r="G176" s="187"/>
      <c r="H176" s="187"/>
      <c r="I176" s="188"/>
    </row>
    <row r="177" spans="1:9" ht="51" customHeight="1" x14ac:dyDescent="0.25">
      <c r="A177" s="260"/>
      <c r="B177" s="190"/>
      <c r="C177" s="178">
        <v>27274.29</v>
      </c>
      <c r="D177" s="178"/>
      <c r="E177" s="178"/>
      <c r="F177" s="143" t="s">
        <v>45</v>
      </c>
      <c r="G177" s="144"/>
      <c r="H177" s="144"/>
      <c r="I177" s="145"/>
    </row>
    <row r="178" spans="1:9" ht="51" customHeight="1" x14ac:dyDescent="0.25">
      <c r="A178" s="260"/>
      <c r="B178" s="190"/>
      <c r="C178" s="178">
        <v>330000</v>
      </c>
      <c r="D178" s="178"/>
      <c r="E178" s="178"/>
      <c r="F178" s="187" t="s">
        <v>44</v>
      </c>
      <c r="G178" s="187"/>
      <c r="H178" s="187"/>
      <c r="I178" s="188"/>
    </row>
    <row r="179" spans="1:9" ht="51" customHeight="1" x14ac:dyDescent="0.25">
      <c r="A179" s="260"/>
      <c r="B179" s="190"/>
      <c r="C179" s="178">
        <v>236663</v>
      </c>
      <c r="D179" s="178"/>
      <c r="E179" s="178"/>
      <c r="F179" s="187" t="s">
        <v>43</v>
      </c>
      <c r="G179" s="187"/>
      <c r="H179" s="187"/>
      <c r="I179" s="188"/>
    </row>
    <row r="180" spans="1:9" ht="51" customHeight="1" x14ac:dyDescent="0.25">
      <c r="A180" s="260"/>
      <c r="B180" s="190"/>
      <c r="C180" s="178">
        <v>1705548.64</v>
      </c>
      <c r="D180" s="178"/>
      <c r="E180" s="178"/>
      <c r="F180" s="187" t="s">
        <v>42</v>
      </c>
      <c r="G180" s="187"/>
      <c r="H180" s="187"/>
      <c r="I180" s="188"/>
    </row>
    <row r="181" spans="1:9" ht="51" customHeight="1" x14ac:dyDescent="0.25">
      <c r="A181" s="260"/>
      <c r="B181" s="190"/>
      <c r="C181" s="178">
        <v>100000</v>
      </c>
      <c r="D181" s="178"/>
      <c r="E181" s="178"/>
      <c r="F181" s="187" t="s">
        <v>41</v>
      </c>
      <c r="G181" s="187"/>
      <c r="H181" s="187"/>
      <c r="I181" s="188"/>
    </row>
    <row r="182" spans="1:9" ht="75.75" customHeight="1" x14ac:dyDescent="0.25">
      <c r="A182" s="260"/>
      <c r="B182" s="190"/>
      <c r="C182" s="178">
        <v>-2911500</v>
      </c>
      <c r="D182" s="178"/>
      <c r="E182" s="178"/>
      <c r="F182" s="143" t="s">
        <v>40</v>
      </c>
      <c r="G182" s="144"/>
      <c r="H182" s="144"/>
      <c r="I182" s="145"/>
    </row>
    <row r="183" spans="1:9" ht="51" customHeight="1" x14ac:dyDescent="0.25">
      <c r="A183" s="260"/>
      <c r="B183" s="190"/>
      <c r="C183" s="178">
        <v>690000</v>
      </c>
      <c r="D183" s="178"/>
      <c r="E183" s="178"/>
      <c r="F183" s="187" t="s">
        <v>39</v>
      </c>
      <c r="G183" s="187"/>
      <c r="H183" s="187"/>
      <c r="I183" s="188"/>
    </row>
    <row r="184" spans="1:9" ht="77.25" customHeight="1" x14ac:dyDescent="0.25">
      <c r="A184" s="262"/>
      <c r="B184" s="261"/>
      <c r="C184" s="178">
        <v>-392382.42</v>
      </c>
      <c r="D184" s="178"/>
      <c r="E184" s="178"/>
      <c r="F184" s="143" t="s">
        <v>241</v>
      </c>
      <c r="G184" s="144"/>
      <c r="H184" s="144"/>
      <c r="I184" s="145"/>
    </row>
    <row r="185" spans="1:9" ht="77.25" customHeight="1" x14ac:dyDescent="0.25">
      <c r="A185" s="262"/>
      <c r="B185" s="261"/>
      <c r="C185" s="178">
        <v>66909.34</v>
      </c>
      <c r="D185" s="178"/>
      <c r="E185" s="178"/>
      <c r="F185" s="143" t="s">
        <v>243</v>
      </c>
      <c r="G185" s="144"/>
      <c r="H185" s="144"/>
      <c r="I185" s="145"/>
    </row>
    <row r="186" spans="1:9" ht="77.25" customHeight="1" x14ac:dyDescent="0.25">
      <c r="A186" s="263"/>
      <c r="B186" s="264"/>
      <c r="C186" s="178">
        <v>360113.93</v>
      </c>
      <c r="D186" s="178"/>
      <c r="E186" s="178"/>
      <c r="F186" s="143" t="s">
        <v>242</v>
      </c>
      <c r="G186" s="144"/>
      <c r="H186" s="144"/>
      <c r="I186" s="145"/>
    </row>
    <row r="187" spans="1:9" ht="32.25" customHeight="1" x14ac:dyDescent="0.25">
      <c r="A187" s="15"/>
      <c r="B187" s="15"/>
      <c r="C187" s="4"/>
      <c r="D187" s="4"/>
      <c r="E187" s="4"/>
      <c r="F187" s="14"/>
      <c r="G187" s="14"/>
      <c r="H187" s="14"/>
      <c r="I187" s="14"/>
    </row>
    <row r="188" spans="1:9" ht="18.75" x14ac:dyDescent="0.25">
      <c r="A188" s="88" t="s">
        <v>38</v>
      </c>
      <c r="B188" s="88"/>
      <c r="C188" s="88"/>
      <c r="D188" s="88"/>
      <c r="E188" s="88"/>
      <c r="F188" s="88"/>
      <c r="G188" s="88"/>
      <c r="H188" s="88"/>
      <c r="I188" s="88"/>
    </row>
    <row r="189" spans="1:9" ht="18.75" x14ac:dyDescent="0.25">
      <c r="A189" s="24"/>
      <c r="F189" s="1"/>
      <c r="G189" s="1"/>
      <c r="H189" s="1"/>
    </row>
    <row r="190" spans="1:9" ht="18.75" x14ac:dyDescent="0.25">
      <c r="A190" s="19"/>
      <c r="B190" s="19"/>
      <c r="C190" s="19"/>
      <c r="D190" s="19"/>
      <c r="E190" s="19"/>
      <c r="F190" s="18"/>
      <c r="G190" s="18"/>
      <c r="H190" s="18"/>
      <c r="I190" s="18"/>
    </row>
    <row r="191" spans="1:9" ht="18.75" x14ac:dyDescent="0.25">
      <c r="A191" s="166" t="s">
        <v>15</v>
      </c>
      <c r="B191" s="166"/>
      <c r="C191" s="166"/>
      <c r="D191" s="19"/>
      <c r="E191" s="19"/>
      <c r="F191" s="18"/>
      <c r="G191" s="18"/>
      <c r="H191" s="18"/>
      <c r="I191" s="18"/>
    </row>
    <row r="192" spans="1:9" ht="18.75" x14ac:dyDescent="0.25">
      <c r="A192" s="146" t="s">
        <v>14</v>
      </c>
      <c r="B192" s="146"/>
      <c r="C192" s="146" t="s">
        <v>13</v>
      </c>
      <c r="D192" s="146"/>
      <c r="E192" s="146"/>
      <c r="F192" s="146"/>
      <c r="G192" s="146"/>
      <c r="H192" s="146"/>
      <c r="I192" s="146"/>
    </row>
    <row r="193" spans="1:9" ht="18.75" x14ac:dyDescent="0.25">
      <c r="A193" s="147" t="s">
        <v>12</v>
      </c>
      <c r="B193" s="147"/>
      <c r="C193" s="148">
        <v>157060</v>
      </c>
      <c r="D193" s="148"/>
      <c r="E193" s="148"/>
      <c r="F193" s="239" t="s">
        <v>7</v>
      </c>
      <c r="G193" s="239"/>
      <c r="H193" s="30" t="s">
        <v>37</v>
      </c>
      <c r="I193" s="29" t="s">
        <v>6</v>
      </c>
    </row>
    <row r="194" spans="1:9" ht="18.75" x14ac:dyDescent="0.25">
      <c r="A194" s="147" t="s">
        <v>10</v>
      </c>
      <c r="B194" s="147"/>
      <c r="C194" s="148" t="s">
        <v>9</v>
      </c>
      <c r="D194" s="148"/>
      <c r="E194" s="148"/>
      <c r="F194" s="239" t="s">
        <v>7</v>
      </c>
      <c r="G194" s="239"/>
      <c r="H194" s="28" t="s">
        <v>9</v>
      </c>
      <c r="I194" s="27" t="s">
        <v>6</v>
      </c>
    </row>
    <row r="195" spans="1:9" ht="18.75" x14ac:dyDescent="0.25">
      <c r="A195" s="138" t="s">
        <v>8</v>
      </c>
      <c r="B195" s="138"/>
      <c r="C195" s="139">
        <v>16583084</v>
      </c>
      <c r="D195" s="139"/>
      <c r="E195" s="139"/>
      <c r="F195" s="240" t="s">
        <v>7</v>
      </c>
      <c r="G195" s="240"/>
      <c r="H195" s="26" t="s">
        <v>36</v>
      </c>
      <c r="I195" s="25" t="s">
        <v>6</v>
      </c>
    </row>
    <row r="196" spans="1:9" ht="46.5" customHeight="1" x14ac:dyDescent="0.25">
      <c r="A196" s="169" t="s">
        <v>5</v>
      </c>
      <c r="B196" s="170"/>
      <c r="C196" s="202">
        <v>-50000</v>
      </c>
      <c r="D196" s="203"/>
      <c r="E196" s="204"/>
      <c r="F196" s="205" t="s">
        <v>35</v>
      </c>
      <c r="G196" s="206"/>
      <c r="H196" s="206"/>
      <c r="I196" s="206"/>
    </row>
    <row r="197" spans="1:9" ht="84" customHeight="1" x14ac:dyDescent="0.25">
      <c r="A197" s="171"/>
      <c r="B197" s="172"/>
      <c r="C197" s="202">
        <v>-213807.7</v>
      </c>
      <c r="D197" s="203"/>
      <c r="E197" s="204"/>
      <c r="F197" s="205" t="s">
        <v>34</v>
      </c>
      <c r="G197" s="206"/>
      <c r="H197" s="206"/>
      <c r="I197" s="206"/>
    </row>
    <row r="198" spans="1:9" ht="84" customHeight="1" x14ac:dyDescent="0.25">
      <c r="A198" s="171"/>
      <c r="B198" s="172"/>
      <c r="C198" s="202">
        <v>46868.35</v>
      </c>
      <c r="D198" s="203"/>
      <c r="E198" s="204"/>
      <c r="F198" s="205" t="s">
        <v>33</v>
      </c>
      <c r="G198" s="206"/>
      <c r="H198" s="206"/>
      <c r="I198" s="206"/>
    </row>
    <row r="199" spans="1:9" ht="84" customHeight="1" x14ac:dyDescent="0.25">
      <c r="A199" s="173"/>
      <c r="B199" s="174"/>
      <c r="C199" s="202">
        <v>374000</v>
      </c>
      <c r="D199" s="203"/>
      <c r="E199" s="204"/>
      <c r="F199" s="205" t="s">
        <v>32</v>
      </c>
      <c r="G199" s="206"/>
      <c r="H199" s="206"/>
      <c r="I199" s="206"/>
    </row>
    <row r="200" spans="1:9" ht="33" customHeight="1" x14ac:dyDescent="0.25">
      <c r="A200" s="15"/>
      <c r="B200" s="15"/>
      <c r="C200" s="4"/>
      <c r="D200" s="4"/>
      <c r="E200" s="4"/>
      <c r="F200" s="14"/>
      <c r="G200" s="14"/>
      <c r="H200" s="14"/>
      <c r="I200" s="14"/>
    </row>
    <row r="201" spans="1:9" s="16" customFormat="1" ht="36" customHeight="1" x14ac:dyDescent="0.25">
      <c r="A201" s="88" t="s">
        <v>31</v>
      </c>
      <c r="B201" s="88"/>
      <c r="C201" s="88"/>
      <c r="D201" s="88"/>
      <c r="E201" s="88"/>
      <c r="F201" s="88"/>
      <c r="G201" s="88"/>
      <c r="H201" s="88"/>
      <c r="I201" s="88"/>
    </row>
    <row r="202" spans="1:9" s="16" customFormat="1" ht="18.75" x14ac:dyDescent="0.25">
      <c r="A202" s="24"/>
      <c r="B202" s="23"/>
      <c r="C202" s="23"/>
      <c r="D202" s="23"/>
      <c r="E202" s="23"/>
      <c r="F202" s="23"/>
      <c r="G202" s="23"/>
      <c r="H202" s="23"/>
      <c r="I202" s="22"/>
    </row>
    <row r="203" spans="1:9" s="16" customFormat="1" ht="18.75" x14ac:dyDescent="0.25">
      <c r="A203" s="166" t="s">
        <v>15</v>
      </c>
      <c r="B203" s="166"/>
      <c r="C203" s="166"/>
      <c r="D203" s="19"/>
      <c r="E203" s="19"/>
      <c r="F203" s="19"/>
      <c r="G203" s="19"/>
      <c r="H203" s="19"/>
      <c r="I203" s="18"/>
    </row>
    <row r="204" spans="1:9" s="16" customFormat="1" ht="18.75" x14ac:dyDescent="0.25">
      <c r="A204" s="167" t="s">
        <v>14</v>
      </c>
      <c r="B204" s="167"/>
      <c r="C204" s="167" t="s">
        <v>13</v>
      </c>
      <c r="D204" s="167"/>
      <c r="E204" s="167"/>
      <c r="F204" s="167"/>
      <c r="G204" s="167"/>
      <c r="H204" s="167"/>
      <c r="I204" s="167"/>
    </row>
    <row r="205" spans="1:9" s="16" customFormat="1" ht="18.75" x14ac:dyDescent="0.25">
      <c r="A205" s="179" t="s">
        <v>12</v>
      </c>
      <c r="B205" s="179"/>
      <c r="C205" s="180" t="s">
        <v>9</v>
      </c>
      <c r="D205" s="180"/>
      <c r="E205" s="180"/>
      <c r="F205" s="181" t="s">
        <v>7</v>
      </c>
      <c r="G205" s="181"/>
      <c r="H205" s="11" t="s">
        <v>9</v>
      </c>
      <c r="I205" s="10" t="s">
        <v>6</v>
      </c>
    </row>
    <row r="206" spans="1:9" s="16" customFormat="1" ht="18.75" x14ac:dyDescent="0.25">
      <c r="A206" s="179" t="s">
        <v>10</v>
      </c>
      <c r="B206" s="179"/>
      <c r="C206" s="196">
        <v>29524</v>
      </c>
      <c r="D206" s="197"/>
      <c r="E206" s="198"/>
      <c r="F206" s="199" t="s">
        <v>7</v>
      </c>
      <c r="G206" s="200"/>
      <c r="H206" s="9" t="s">
        <v>30</v>
      </c>
      <c r="I206" s="8" t="s">
        <v>6</v>
      </c>
    </row>
    <row r="207" spans="1:9" s="16" customFormat="1" ht="18.75" x14ac:dyDescent="0.25">
      <c r="A207" s="175" t="s">
        <v>8</v>
      </c>
      <c r="B207" s="175"/>
      <c r="C207" s="201">
        <v>23199689</v>
      </c>
      <c r="D207" s="201"/>
      <c r="E207" s="201"/>
      <c r="F207" s="177" t="s">
        <v>7</v>
      </c>
      <c r="G207" s="177"/>
      <c r="H207" s="17" t="s">
        <v>29</v>
      </c>
      <c r="I207" s="6" t="s">
        <v>6</v>
      </c>
    </row>
    <row r="208" spans="1:9" s="16" customFormat="1" ht="37.5" customHeight="1" x14ac:dyDescent="0.25">
      <c r="A208" s="214" t="s">
        <v>5</v>
      </c>
      <c r="B208" s="215"/>
      <c r="C208" s="159">
        <v>1375.14</v>
      </c>
      <c r="D208" s="159"/>
      <c r="E208" s="159"/>
      <c r="F208" s="213" t="s">
        <v>28</v>
      </c>
      <c r="G208" s="185"/>
      <c r="H208" s="185"/>
      <c r="I208" s="185"/>
    </row>
    <row r="209" spans="1:9" s="16" customFormat="1" ht="37.5" customHeight="1" x14ac:dyDescent="0.25">
      <c r="A209" s="216"/>
      <c r="B209" s="217"/>
      <c r="C209" s="159">
        <v>-30900</v>
      </c>
      <c r="D209" s="159"/>
      <c r="E209" s="159"/>
      <c r="F209" s="213" t="s">
        <v>27</v>
      </c>
      <c r="G209" s="185"/>
      <c r="H209" s="185"/>
      <c r="I209" s="185"/>
    </row>
    <row r="210" spans="1:9" s="16" customFormat="1" ht="61.5" customHeight="1" x14ac:dyDescent="0.25">
      <c r="A210" s="88" t="s">
        <v>26</v>
      </c>
      <c r="B210" s="88"/>
      <c r="C210" s="88"/>
      <c r="D210" s="88"/>
      <c r="E210" s="88"/>
      <c r="F210" s="88"/>
      <c r="G210" s="88"/>
      <c r="H210" s="88"/>
      <c r="I210" s="88"/>
    </row>
    <row r="211" spans="1:9" s="16" customFormat="1" ht="18.75" x14ac:dyDescent="0.25">
      <c r="A211" s="21"/>
      <c r="I211" s="20"/>
    </row>
    <row r="212" spans="1:9" s="16" customFormat="1" ht="18.75" x14ac:dyDescent="0.25">
      <c r="A212" s="166" t="s">
        <v>15</v>
      </c>
      <c r="B212" s="166"/>
      <c r="C212" s="166"/>
      <c r="D212" s="19"/>
      <c r="E212" s="19"/>
      <c r="F212" s="19"/>
      <c r="G212" s="19"/>
      <c r="H212" s="19"/>
      <c r="I212" s="18"/>
    </row>
    <row r="213" spans="1:9" s="16" customFormat="1" ht="18.75" x14ac:dyDescent="0.25">
      <c r="A213" s="167" t="s">
        <v>14</v>
      </c>
      <c r="B213" s="167"/>
      <c r="C213" s="167" t="s">
        <v>13</v>
      </c>
      <c r="D213" s="167"/>
      <c r="E213" s="167"/>
      <c r="F213" s="167"/>
      <c r="G213" s="167"/>
      <c r="H213" s="167"/>
      <c r="I213" s="167"/>
    </row>
    <row r="214" spans="1:9" s="16" customFormat="1" ht="18.75" x14ac:dyDescent="0.25">
      <c r="A214" s="179" t="s">
        <v>12</v>
      </c>
      <c r="B214" s="179"/>
      <c r="C214" s="180">
        <v>11368458</v>
      </c>
      <c r="D214" s="180"/>
      <c r="E214" s="180"/>
      <c r="F214" s="181" t="s">
        <v>7</v>
      </c>
      <c r="G214" s="181"/>
      <c r="H214" s="11" t="s">
        <v>25</v>
      </c>
      <c r="I214" s="10" t="s">
        <v>6</v>
      </c>
    </row>
    <row r="215" spans="1:9" s="16" customFormat="1" ht="18.75" x14ac:dyDescent="0.25">
      <c r="A215" s="179" t="s">
        <v>10</v>
      </c>
      <c r="B215" s="179"/>
      <c r="C215" s="196" t="s">
        <v>24</v>
      </c>
      <c r="D215" s="197"/>
      <c r="E215" s="198"/>
      <c r="F215" s="199" t="s">
        <v>7</v>
      </c>
      <c r="G215" s="200"/>
      <c r="H215" s="9" t="s">
        <v>24</v>
      </c>
      <c r="I215" s="8" t="s">
        <v>6</v>
      </c>
    </row>
    <row r="216" spans="1:9" s="16" customFormat="1" ht="18.75" x14ac:dyDescent="0.25">
      <c r="A216" s="175" t="s">
        <v>8</v>
      </c>
      <c r="B216" s="175"/>
      <c r="C216" s="201">
        <v>35659643</v>
      </c>
      <c r="D216" s="201"/>
      <c r="E216" s="201"/>
      <c r="F216" s="177" t="s">
        <v>7</v>
      </c>
      <c r="G216" s="177"/>
      <c r="H216" s="17" t="s">
        <v>23</v>
      </c>
      <c r="I216" s="6" t="s">
        <v>6</v>
      </c>
    </row>
    <row r="217" spans="1:9" s="16" customFormat="1" ht="46.5" customHeight="1" x14ac:dyDescent="0.25">
      <c r="A217" s="214" t="s">
        <v>5</v>
      </c>
      <c r="B217" s="215"/>
      <c r="C217" s="159">
        <f>1945000-274000</f>
        <v>1671000</v>
      </c>
      <c r="D217" s="159"/>
      <c r="E217" s="159"/>
      <c r="F217" s="213" t="s">
        <v>22</v>
      </c>
      <c r="G217" s="185"/>
      <c r="H217" s="185"/>
      <c r="I217" s="185"/>
    </row>
    <row r="218" spans="1:9" s="16" customFormat="1" ht="88.5" customHeight="1" x14ac:dyDescent="0.25">
      <c r="A218" s="220"/>
      <c r="B218" s="221"/>
      <c r="C218" s="159">
        <v>8045.91</v>
      </c>
      <c r="D218" s="159"/>
      <c r="E218" s="159"/>
      <c r="F218" s="213" t="s">
        <v>21</v>
      </c>
      <c r="G218" s="185"/>
      <c r="H218" s="185"/>
      <c r="I218" s="185"/>
    </row>
    <row r="219" spans="1:9" s="16" customFormat="1" ht="79.5" customHeight="1" x14ac:dyDescent="0.25">
      <c r="A219" s="220"/>
      <c r="B219" s="221"/>
      <c r="C219" s="159">
        <f>796545.98</f>
        <v>796545.98</v>
      </c>
      <c r="D219" s="159"/>
      <c r="E219" s="159"/>
      <c r="F219" s="213" t="s">
        <v>20</v>
      </c>
      <c r="G219" s="185"/>
      <c r="H219" s="185"/>
      <c r="I219" s="185"/>
    </row>
    <row r="220" spans="1:9" s="16" customFormat="1" ht="79.5" customHeight="1" x14ac:dyDescent="0.25">
      <c r="A220" s="220"/>
      <c r="B220" s="221"/>
      <c r="C220" s="159">
        <f>1600000+1714221.72+1206898.98</f>
        <v>4521120.6999999993</v>
      </c>
      <c r="D220" s="159"/>
      <c r="E220" s="159"/>
      <c r="F220" s="213" t="s">
        <v>19</v>
      </c>
      <c r="G220" s="185"/>
      <c r="H220" s="185"/>
      <c r="I220" s="185"/>
    </row>
    <row r="221" spans="1:9" s="16" customFormat="1" ht="79.5" customHeight="1" x14ac:dyDescent="0.25">
      <c r="A221" s="220"/>
      <c r="B221" s="221"/>
      <c r="C221" s="159">
        <v>-128253.63</v>
      </c>
      <c r="D221" s="159"/>
      <c r="E221" s="159"/>
      <c r="F221" s="213" t="s">
        <v>18</v>
      </c>
      <c r="G221" s="185"/>
      <c r="H221" s="185"/>
      <c r="I221" s="185"/>
    </row>
    <row r="222" spans="1:9" s="16" customFormat="1" ht="79.5" customHeight="1" x14ac:dyDescent="0.25">
      <c r="A222" s="220"/>
      <c r="B222" s="221"/>
      <c r="C222" s="159">
        <v>3000000</v>
      </c>
      <c r="D222" s="159"/>
      <c r="E222" s="159"/>
      <c r="F222" s="213" t="s">
        <v>18</v>
      </c>
      <c r="G222" s="185"/>
      <c r="H222" s="185"/>
      <c r="I222" s="185"/>
    </row>
    <row r="223" spans="1:9" s="16" customFormat="1" ht="79.5" customHeight="1" x14ac:dyDescent="0.25">
      <c r="A223" s="216"/>
      <c r="B223" s="217"/>
      <c r="C223" s="159">
        <v>1500000</v>
      </c>
      <c r="D223" s="159"/>
      <c r="E223" s="159"/>
      <c r="F223" s="213" t="s">
        <v>17</v>
      </c>
      <c r="G223" s="185"/>
      <c r="H223" s="185"/>
      <c r="I223" s="185"/>
    </row>
    <row r="224" spans="1:9" ht="24.75" customHeight="1" x14ac:dyDescent="0.25">
      <c r="A224" s="15"/>
      <c r="B224" s="15"/>
      <c r="C224" s="4"/>
      <c r="D224" s="4"/>
      <c r="E224" s="4"/>
      <c r="F224" s="14"/>
      <c r="G224" s="14"/>
      <c r="H224" s="14"/>
      <c r="I224" s="14"/>
    </row>
    <row r="225" spans="1:9" ht="24.75" customHeight="1" x14ac:dyDescent="0.25">
      <c r="A225" s="88" t="s">
        <v>16</v>
      </c>
      <c r="B225" s="88"/>
      <c r="C225" s="88"/>
      <c r="D225" s="88"/>
      <c r="E225" s="88"/>
      <c r="F225" s="88"/>
      <c r="G225" s="88"/>
      <c r="H225" s="88"/>
      <c r="I225" s="88"/>
    </row>
    <row r="226" spans="1:9" ht="24.75" customHeight="1" x14ac:dyDescent="0.25">
      <c r="A226" s="207"/>
      <c r="B226" s="207"/>
      <c r="C226" s="207"/>
      <c r="D226" s="207"/>
      <c r="E226" s="207"/>
      <c r="F226" s="207"/>
      <c r="G226" s="207"/>
      <c r="H226" s="207"/>
      <c r="I226" s="207"/>
    </row>
    <row r="227" spans="1:9" ht="24.75" customHeight="1" x14ac:dyDescent="0.25">
      <c r="A227" s="166" t="s">
        <v>15</v>
      </c>
      <c r="B227" s="166"/>
      <c r="C227" s="166"/>
      <c r="D227" s="13"/>
      <c r="E227" s="13"/>
      <c r="F227" s="13"/>
      <c r="G227" s="13"/>
      <c r="H227" s="13"/>
      <c r="I227" s="12"/>
    </row>
    <row r="228" spans="1:9" ht="37.5" customHeight="1" x14ac:dyDescent="0.25">
      <c r="A228" s="244" t="s">
        <v>14</v>
      </c>
      <c r="B228" s="245"/>
      <c r="C228" s="244" t="s">
        <v>13</v>
      </c>
      <c r="D228" s="246"/>
      <c r="E228" s="246"/>
      <c r="F228" s="246"/>
      <c r="G228" s="246"/>
      <c r="H228" s="246"/>
      <c r="I228" s="245"/>
    </row>
    <row r="229" spans="1:9" ht="24.75" customHeight="1" x14ac:dyDescent="0.25">
      <c r="A229" s="247" t="s">
        <v>12</v>
      </c>
      <c r="B229" s="248"/>
      <c r="C229" s="249">
        <v>1338731</v>
      </c>
      <c r="D229" s="250"/>
      <c r="E229" s="251"/>
      <c r="F229" s="252" t="s">
        <v>7</v>
      </c>
      <c r="G229" s="253"/>
      <c r="H229" s="11" t="s">
        <v>11</v>
      </c>
      <c r="I229" s="10" t="s">
        <v>6</v>
      </c>
    </row>
    <row r="230" spans="1:9" ht="24.75" customHeight="1" x14ac:dyDescent="0.25">
      <c r="A230" s="247" t="s">
        <v>10</v>
      </c>
      <c r="B230" s="248"/>
      <c r="C230" s="196" t="s">
        <v>9</v>
      </c>
      <c r="D230" s="197"/>
      <c r="E230" s="198"/>
      <c r="F230" s="199" t="s">
        <v>7</v>
      </c>
      <c r="G230" s="200"/>
      <c r="H230" s="9" t="s">
        <v>9</v>
      </c>
      <c r="I230" s="8" t="s">
        <v>6</v>
      </c>
    </row>
    <row r="231" spans="1:9" ht="24.75" customHeight="1" x14ac:dyDescent="0.25">
      <c r="A231" s="254" t="s">
        <v>8</v>
      </c>
      <c r="B231" s="255"/>
      <c r="C231" s="256">
        <v>7049427</v>
      </c>
      <c r="D231" s="257"/>
      <c r="E231" s="258"/>
      <c r="F231" s="218" t="s">
        <v>7</v>
      </c>
      <c r="G231" s="219"/>
      <c r="H231" s="7">
        <v>34</v>
      </c>
      <c r="I231" s="6" t="s">
        <v>6</v>
      </c>
    </row>
    <row r="232" spans="1:9" ht="95.25" customHeight="1" x14ac:dyDescent="0.25">
      <c r="A232" s="214" t="s">
        <v>5</v>
      </c>
      <c r="B232" s="215"/>
      <c r="C232" s="159">
        <v>-850.82</v>
      </c>
      <c r="D232" s="159"/>
      <c r="E232" s="159"/>
      <c r="F232" s="213" t="s">
        <v>4</v>
      </c>
      <c r="G232" s="185"/>
      <c r="H232" s="185"/>
      <c r="I232" s="185"/>
    </row>
    <row r="233" spans="1:9" ht="78" customHeight="1" x14ac:dyDescent="0.25">
      <c r="A233" s="220"/>
      <c r="B233" s="221"/>
      <c r="C233" s="159">
        <v>-84231.2</v>
      </c>
      <c r="D233" s="159"/>
      <c r="E233" s="159"/>
      <c r="F233" s="213" t="s">
        <v>3</v>
      </c>
      <c r="G233" s="185"/>
      <c r="H233" s="185"/>
      <c r="I233" s="185"/>
    </row>
    <row r="234" spans="1:9" ht="83.25" customHeight="1" x14ac:dyDescent="0.25">
      <c r="A234" s="220"/>
      <c r="B234" s="221"/>
      <c r="C234" s="159">
        <v>50000</v>
      </c>
      <c r="D234" s="159"/>
      <c r="E234" s="159"/>
      <c r="F234" s="213" t="s">
        <v>2</v>
      </c>
      <c r="G234" s="185"/>
      <c r="H234" s="185"/>
      <c r="I234" s="185"/>
    </row>
    <row r="235" spans="1:9" ht="83.25" customHeight="1" x14ac:dyDescent="0.25">
      <c r="A235" s="216"/>
      <c r="B235" s="217"/>
      <c r="C235" s="159">
        <f>943813.2+430000</f>
        <v>1373813.2</v>
      </c>
      <c r="D235" s="159"/>
      <c r="E235" s="159"/>
      <c r="F235" s="213" t="s">
        <v>2</v>
      </c>
      <c r="G235" s="185"/>
      <c r="H235" s="185"/>
      <c r="I235" s="185"/>
    </row>
    <row r="236" spans="1:9" ht="18.75" x14ac:dyDescent="0.25">
      <c r="A236" s="5"/>
      <c r="B236" s="5"/>
      <c r="C236" s="4"/>
      <c r="D236" s="4"/>
      <c r="E236" s="3"/>
      <c r="F236" s="3"/>
      <c r="G236" s="3"/>
      <c r="H236" s="3"/>
      <c r="I236" s="2"/>
    </row>
    <row r="237" spans="1:9" ht="18.75" x14ac:dyDescent="0.25">
      <c r="A237" s="207" t="s">
        <v>1</v>
      </c>
      <c r="B237" s="207"/>
      <c r="C237" s="207"/>
      <c r="D237" s="207"/>
      <c r="E237" s="207"/>
      <c r="F237" s="207"/>
      <c r="G237" s="207"/>
      <c r="H237" s="207"/>
      <c r="I237" s="207"/>
    </row>
    <row r="238" spans="1:9" ht="18.75" x14ac:dyDescent="0.25">
      <c r="A238" s="207" t="s">
        <v>0</v>
      </c>
      <c r="B238" s="207"/>
      <c r="C238" s="207"/>
      <c r="D238" s="207"/>
      <c r="E238" s="207"/>
      <c r="F238" s="207"/>
      <c r="G238" s="207"/>
      <c r="H238" s="207"/>
      <c r="I238" s="207"/>
    </row>
  </sheetData>
  <mergeCells count="361">
    <mergeCell ref="C184:E184"/>
    <mergeCell ref="F184:I184"/>
    <mergeCell ref="C185:E185"/>
    <mergeCell ref="F185:I185"/>
    <mergeCell ref="C186:E186"/>
    <mergeCell ref="F186:I186"/>
    <mergeCell ref="A153:B186"/>
    <mergeCell ref="C99:E99"/>
    <mergeCell ref="F99:I99"/>
    <mergeCell ref="A94:B99"/>
    <mergeCell ref="C220:E220"/>
    <mergeCell ref="F220:I220"/>
    <mergeCell ref="C221:E221"/>
    <mergeCell ref="F221:I221"/>
    <mergeCell ref="A227:C227"/>
    <mergeCell ref="A228:B228"/>
    <mergeCell ref="C228:I228"/>
    <mergeCell ref="C235:E235"/>
    <mergeCell ref="F235:I235"/>
    <mergeCell ref="A232:B235"/>
    <mergeCell ref="C222:E222"/>
    <mergeCell ref="F222:I222"/>
    <mergeCell ref="C223:E223"/>
    <mergeCell ref="F223:I223"/>
    <mergeCell ref="A229:B229"/>
    <mergeCell ref="C229:E229"/>
    <mergeCell ref="F229:G229"/>
    <mergeCell ref="C234:E234"/>
    <mergeCell ref="F234:I234"/>
    <mergeCell ref="A230:B230"/>
    <mergeCell ref="C230:E230"/>
    <mergeCell ref="F230:G230"/>
    <mergeCell ref="A231:B231"/>
    <mergeCell ref="C231:E231"/>
    <mergeCell ref="A23:D23"/>
    <mergeCell ref="A24:D24"/>
    <mergeCell ref="A43:D43"/>
    <mergeCell ref="A45:D45"/>
    <mergeCell ref="A53:D53"/>
    <mergeCell ref="F179:I179"/>
    <mergeCell ref="F174:I174"/>
    <mergeCell ref="C175:E175"/>
    <mergeCell ref="F175:I175"/>
    <mergeCell ref="C170:E170"/>
    <mergeCell ref="F170:I170"/>
    <mergeCell ref="C171:E171"/>
    <mergeCell ref="F171:I171"/>
    <mergeCell ref="C172:E172"/>
    <mergeCell ref="F172:I172"/>
    <mergeCell ref="F140:G140"/>
    <mergeCell ref="A141:B141"/>
    <mergeCell ref="C141:E141"/>
    <mergeCell ref="F141:G141"/>
    <mergeCell ref="C173:E173"/>
    <mergeCell ref="F173:I173"/>
    <mergeCell ref="A58:D58"/>
    <mergeCell ref="C154:E154"/>
    <mergeCell ref="F154:I154"/>
    <mergeCell ref="C193:E193"/>
    <mergeCell ref="F193:G193"/>
    <mergeCell ref="A194:B194"/>
    <mergeCell ref="C164:E164"/>
    <mergeCell ref="F164:I164"/>
    <mergeCell ref="C165:E165"/>
    <mergeCell ref="F165:I165"/>
    <mergeCell ref="A195:B195"/>
    <mergeCell ref="C180:E180"/>
    <mergeCell ref="F180:I180"/>
    <mergeCell ref="C181:E181"/>
    <mergeCell ref="F181:I181"/>
    <mergeCell ref="C176:E176"/>
    <mergeCell ref="F176:I176"/>
    <mergeCell ref="C177:E177"/>
    <mergeCell ref="F177:I177"/>
    <mergeCell ref="C178:E178"/>
    <mergeCell ref="F178:I178"/>
    <mergeCell ref="C166:E166"/>
    <mergeCell ref="F166:I166"/>
    <mergeCell ref="C195:E195"/>
    <mergeCell ref="F195:G195"/>
    <mergeCell ref="C194:E194"/>
    <mergeCell ref="F194:G194"/>
    <mergeCell ref="A44:D44"/>
    <mergeCell ref="A46:D46"/>
    <mergeCell ref="A47:D47"/>
    <mergeCell ref="A48:D48"/>
    <mergeCell ref="A38:D38"/>
    <mergeCell ref="A39:D39"/>
    <mergeCell ref="A40:D40"/>
    <mergeCell ref="A41:D41"/>
    <mergeCell ref="A42:D42"/>
    <mergeCell ref="A106:B106"/>
    <mergeCell ref="F91:G91"/>
    <mergeCell ref="A92:B92"/>
    <mergeCell ref="C92:E92"/>
    <mergeCell ref="F92:G92"/>
    <mergeCell ref="F96:I96"/>
    <mergeCell ref="A82:D82"/>
    <mergeCell ref="C103:I103"/>
    <mergeCell ref="A104:B104"/>
    <mergeCell ref="C104:E104"/>
    <mergeCell ref="A83:E83"/>
    <mergeCell ref="A86:I86"/>
    <mergeCell ref="A88:I88"/>
    <mergeCell ref="C97:E97"/>
    <mergeCell ref="F97:I97"/>
    <mergeCell ref="A89:I89"/>
    <mergeCell ref="A90:B90"/>
    <mergeCell ref="C90:I90"/>
    <mergeCell ref="F104:G104"/>
    <mergeCell ref="A93:B93"/>
    <mergeCell ref="C93:E93"/>
    <mergeCell ref="F93:G93"/>
    <mergeCell ref="C94:E94"/>
    <mergeCell ref="F94:I94"/>
    <mergeCell ref="A60:D60"/>
    <mergeCell ref="A61:D61"/>
    <mergeCell ref="A62:E62"/>
    <mergeCell ref="C98:E98"/>
    <mergeCell ref="F98:I98"/>
    <mergeCell ref="C95:E95"/>
    <mergeCell ref="F95:I95"/>
    <mergeCell ref="A105:B105"/>
    <mergeCell ref="C105:E105"/>
    <mergeCell ref="F105:G105"/>
    <mergeCell ref="A65:I65"/>
    <mergeCell ref="A66:I66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F231:G231"/>
    <mergeCell ref="A25:D25"/>
    <mergeCell ref="A26:D26"/>
    <mergeCell ref="A27:D27"/>
    <mergeCell ref="C232:E232"/>
    <mergeCell ref="F232:I232"/>
    <mergeCell ref="C233:E233"/>
    <mergeCell ref="F233:I233"/>
    <mergeCell ref="A225:I225"/>
    <mergeCell ref="A226:I226"/>
    <mergeCell ref="C108:E108"/>
    <mergeCell ref="C219:E219"/>
    <mergeCell ref="F219:I219"/>
    <mergeCell ref="A217:B223"/>
    <mergeCell ref="C214:E214"/>
    <mergeCell ref="F214:G214"/>
    <mergeCell ref="A215:B215"/>
    <mergeCell ref="C215:E215"/>
    <mergeCell ref="F215:G215"/>
    <mergeCell ref="A201:I201"/>
    <mergeCell ref="A203:C203"/>
    <mergeCell ref="A204:B204"/>
    <mergeCell ref="C204:I204"/>
    <mergeCell ref="A205:B205"/>
    <mergeCell ref="A237:I237"/>
    <mergeCell ref="A238:I238"/>
    <mergeCell ref="A17:I17"/>
    <mergeCell ref="A18:I18"/>
    <mergeCell ref="A20:B20"/>
    <mergeCell ref="A21:D21"/>
    <mergeCell ref="A22:D22"/>
    <mergeCell ref="A216:B216"/>
    <mergeCell ref="C216:E216"/>
    <mergeCell ref="F216:G216"/>
    <mergeCell ref="C217:E217"/>
    <mergeCell ref="F217:I217"/>
    <mergeCell ref="C218:E218"/>
    <mergeCell ref="F218:I218"/>
    <mergeCell ref="C208:E208"/>
    <mergeCell ref="F208:I208"/>
    <mergeCell ref="A210:I210"/>
    <mergeCell ref="A212:C212"/>
    <mergeCell ref="A213:B213"/>
    <mergeCell ref="C213:I213"/>
    <mergeCell ref="C209:E209"/>
    <mergeCell ref="F209:I209"/>
    <mergeCell ref="A208:B209"/>
    <mergeCell ref="A214:B214"/>
    <mergeCell ref="C205:E205"/>
    <mergeCell ref="F205:G205"/>
    <mergeCell ref="A206:B206"/>
    <mergeCell ref="C206:E206"/>
    <mergeCell ref="F206:G206"/>
    <mergeCell ref="A207:B207"/>
    <mergeCell ref="C207:E207"/>
    <mergeCell ref="F207:G207"/>
    <mergeCell ref="C196:E196"/>
    <mergeCell ref="F196:I196"/>
    <mergeCell ref="C197:E197"/>
    <mergeCell ref="F197:I197"/>
    <mergeCell ref="C198:E198"/>
    <mergeCell ref="F198:I198"/>
    <mergeCell ref="C199:E199"/>
    <mergeCell ref="F199:I199"/>
    <mergeCell ref="A196:B199"/>
    <mergeCell ref="C182:E182"/>
    <mergeCell ref="F182:I182"/>
    <mergeCell ref="C183:E183"/>
    <mergeCell ref="F183:I183"/>
    <mergeCell ref="C162:E162"/>
    <mergeCell ref="F162:I162"/>
    <mergeCell ref="C179:E179"/>
    <mergeCell ref="C156:E156"/>
    <mergeCell ref="F156:I156"/>
    <mergeCell ref="A192:B192"/>
    <mergeCell ref="C192:I192"/>
    <mergeCell ref="A193:B193"/>
    <mergeCell ref="C163:E163"/>
    <mergeCell ref="F163:I163"/>
    <mergeCell ref="C157:E157"/>
    <mergeCell ref="F157:I157"/>
    <mergeCell ref="C158:E158"/>
    <mergeCell ref="F158:I158"/>
    <mergeCell ref="C159:E159"/>
    <mergeCell ref="F159:I159"/>
    <mergeCell ref="C160:E160"/>
    <mergeCell ref="F160:I160"/>
    <mergeCell ref="C161:E161"/>
    <mergeCell ref="F161:I161"/>
    <mergeCell ref="C174:E174"/>
    <mergeCell ref="C167:E167"/>
    <mergeCell ref="F167:I167"/>
    <mergeCell ref="C168:E168"/>
    <mergeCell ref="F168:I168"/>
    <mergeCell ref="C169:E169"/>
    <mergeCell ref="F169:I169"/>
    <mergeCell ref="A188:I188"/>
    <mergeCell ref="A191:C191"/>
    <mergeCell ref="A152:B152"/>
    <mergeCell ref="C152:E152"/>
    <mergeCell ref="F152:G152"/>
    <mergeCell ref="C153:E153"/>
    <mergeCell ref="F153:I153"/>
    <mergeCell ref="C155:E155"/>
    <mergeCell ref="F155:I155"/>
    <mergeCell ref="A134:I134"/>
    <mergeCell ref="A136:I136"/>
    <mergeCell ref="A137:I137"/>
    <mergeCell ref="A139:B139"/>
    <mergeCell ref="C139:I139"/>
    <mergeCell ref="A150:B150"/>
    <mergeCell ref="C150:E150"/>
    <mergeCell ref="F150:G150"/>
    <mergeCell ref="A151:B151"/>
    <mergeCell ref="C151:E151"/>
    <mergeCell ref="F151:G151"/>
    <mergeCell ref="A142:B142"/>
    <mergeCell ref="C142:E142"/>
    <mergeCell ref="F142:G142"/>
    <mergeCell ref="A143:B143"/>
    <mergeCell ref="C143:E143"/>
    <mergeCell ref="F143:I143"/>
    <mergeCell ref="A147:C147"/>
    <mergeCell ref="A149:B149"/>
    <mergeCell ref="C149:I149"/>
    <mergeCell ref="C129:E129"/>
    <mergeCell ref="F129:I129"/>
    <mergeCell ref="C130:E130"/>
    <mergeCell ref="A128:B132"/>
    <mergeCell ref="F130:I130"/>
    <mergeCell ref="C131:E131"/>
    <mergeCell ref="A140:B140"/>
    <mergeCell ref="C140:E140"/>
    <mergeCell ref="A126:B126"/>
    <mergeCell ref="C126:E126"/>
    <mergeCell ref="F126:G126"/>
    <mergeCell ref="F131:I131"/>
    <mergeCell ref="C132:E132"/>
    <mergeCell ref="F132:I132"/>
    <mergeCell ref="C128:E128"/>
    <mergeCell ref="F128:I128"/>
    <mergeCell ref="A145:I145"/>
    <mergeCell ref="F107:I107"/>
    <mergeCell ref="A122:I122"/>
    <mergeCell ref="A124:B124"/>
    <mergeCell ref="C124:I124"/>
    <mergeCell ref="A125:B125"/>
    <mergeCell ref="C125:E125"/>
    <mergeCell ref="F125:G125"/>
    <mergeCell ref="C116:E116"/>
    <mergeCell ref="F116:G116"/>
    <mergeCell ref="C107:E107"/>
    <mergeCell ref="A107:B108"/>
    <mergeCell ref="A59:D59"/>
    <mergeCell ref="A127:B127"/>
    <mergeCell ref="C127:E127"/>
    <mergeCell ref="F127:G127"/>
    <mergeCell ref="A120:I120"/>
    <mergeCell ref="A121:I121"/>
    <mergeCell ref="C106:E106"/>
    <mergeCell ref="F106:G106"/>
    <mergeCell ref="A117:B117"/>
    <mergeCell ref="C117:E117"/>
    <mergeCell ref="F117:G117"/>
    <mergeCell ref="A118:B118"/>
    <mergeCell ref="C118:E118"/>
    <mergeCell ref="F118:I118"/>
    <mergeCell ref="A114:B114"/>
    <mergeCell ref="C114:I114"/>
    <mergeCell ref="A110:I110"/>
    <mergeCell ref="A111:I111"/>
    <mergeCell ref="A112:I112"/>
    <mergeCell ref="F108:I108"/>
    <mergeCell ref="A115:B115"/>
    <mergeCell ref="C115:E115"/>
    <mergeCell ref="F115:G115"/>
    <mergeCell ref="A116:B116"/>
    <mergeCell ref="A91:B91"/>
    <mergeCell ref="C91:E91"/>
    <mergeCell ref="A67:I67"/>
    <mergeCell ref="A70:D70"/>
    <mergeCell ref="A100:I100"/>
    <mergeCell ref="A101:I101"/>
    <mergeCell ref="A102:I102"/>
    <mergeCell ref="A103:B103"/>
    <mergeCell ref="C96:E96"/>
    <mergeCell ref="E13:F14"/>
    <mergeCell ref="G13:G14"/>
    <mergeCell ref="H13:I14"/>
    <mergeCell ref="E15:F15"/>
    <mergeCell ref="H15:I15"/>
    <mergeCell ref="A57:D57"/>
    <mergeCell ref="A13:D15"/>
    <mergeCell ref="A49:D49"/>
    <mergeCell ref="A55:D55"/>
    <mergeCell ref="A50:D50"/>
    <mergeCell ref="A28:D28"/>
    <mergeCell ref="A29:D29"/>
    <mergeCell ref="A30:D30"/>
    <mergeCell ref="A31:D31"/>
    <mergeCell ref="A51:D51"/>
    <mergeCell ref="A52:D52"/>
    <mergeCell ref="A54:D54"/>
    <mergeCell ref="A32:D32"/>
    <mergeCell ref="A33:D33"/>
    <mergeCell ref="A34:D34"/>
    <mergeCell ref="A35:D35"/>
    <mergeCell ref="A36:D36"/>
    <mergeCell ref="A37:D37"/>
    <mergeCell ref="A56:D56"/>
    <mergeCell ref="A11:D11"/>
    <mergeCell ref="E11:F11"/>
    <mergeCell ref="A12:D12"/>
    <mergeCell ref="E12:F12"/>
    <mergeCell ref="A1:I1"/>
    <mergeCell ref="A2:I2"/>
    <mergeCell ref="A3:I3"/>
    <mergeCell ref="A4:I4"/>
    <mergeCell ref="A5:I5"/>
    <mergeCell ref="A7:I7"/>
    <mergeCell ref="A8:I8"/>
    <mergeCell ref="A10:D10"/>
    <mergeCell ref="E10:F10"/>
  </mergeCells>
  <pageMargins left="0.70866141732283472" right="0.31496062992125984" top="0.19685039370078741" bottom="0.19685039370078741" header="0.31496062992125984" footer="0.31496062992125984"/>
  <pageSetup paperSize="9"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20.12.2023 Совет</vt:lpstr>
      <vt:lpstr>'20.12.2023 Совет'!OLE_LINK3</vt:lpstr>
      <vt:lpstr>'20.12.2023 Совет'!OLE_LINK6</vt:lpstr>
      <vt:lpstr>'20.12.2023 Совет'!Область_печати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fin#spec#2</cp:lastModifiedBy>
  <cp:lastPrinted>2023-12-19T13:27:31Z</cp:lastPrinted>
  <dcterms:created xsi:type="dcterms:W3CDTF">2023-12-18T14:35:40Z</dcterms:created>
  <dcterms:modified xsi:type="dcterms:W3CDTF">2023-12-20T07:36:20Z</dcterms:modified>
</cp:coreProperties>
</file>