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Решения Совета 2022\РСД\"/>
    </mc:Choice>
  </mc:AlternateContent>
  <bookViews>
    <workbookView xWindow="0" yWindow="0" windowWidth="28800" windowHeight="12435"/>
  </bookViews>
  <sheets>
    <sheet name="28.03.2022 совет" sheetId="1" r:id="rId1"/>
  </sheets>
  <externalReferences>
    <externalReference r:id="rId2"/>
    <externalReference r:id="rId3"/>
  </externalReferences>
  <definedNames>
    <definedName name="OLE_LINK11" localSheetId="0">'28.03.2022 совет'!#REF!</definedName>
    <definedName name="OLE_LINK13" localSheetId="0">'28.03.2022 совет'!#REF!</definedName>
    <definedName name="OLE_LINK14" localSheetId="0">'28.03.2022 совет'!#REF!</definedName>
    <definedName name="OLE_LINK2" localSheetId="0">'28.03.2022 совет'!$A$12</definedName>
    <definedName name="OLE_LINK3" localSheetId="0">'28.03.2022 совет'!$A$1</definedName>
    <definedName name="OLE_LINK6" localSheetId="0">'28.03.2022 совет'!$A$13</definedName>
    <definedName name="_xlnm.Print_Area" localSheetId="0">'28.03.2022 совет'!$A$1:$I$308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5" i="1" s="1"/>
  <c r="H42" i="1"/>
  <c r="H43" i="1"/>
  <c r="H44" i="1"/>
  <c r="G45" i="1"/>
  <c r="H45" i="1" s="1"/>
  <c r="H46" i="1"/>
  <c r="H47" i="1"/>
  <c r="F48" i="1"/>
  <c r="H52" i="1"/>
  <c r="H53" i="1" s="1"/>
  <c r="F53" i="1"/>
  <c r="G53" i="1"/>
  <c r="H57" i="1"/>
  <c r="H58" i="1"/>
  <c r="H59" i="1"/>
  <c r="F60" i="1"/>
  <c r="G60" i="1"/>
  <c r="F70" i="1"/>
  <c r="G70" i="1"/>
  <c r="H70" i="1"/>
  <c r="F71" i="1"/>
  <c r="G71" i="1"/>
  <c r="H71" i="1"/>
  <c r="I71" i="1" s="1"/>
  <c r="F72" i="1"/>
  <c r="G72" i="1"/>
  <c r="H72" i="1"/>
  <c r="I72" i="1" s="1"/>
  <c r="F73" i="1"/>
  <c r="G73" i="1"/>
  <c r="H73" i="1"/>
  <c r="I73" i="1" s="1"/>
  <c r="F74" i="1"/>
  <c r="G74" i="1"/>
  <c r="H74" i="1"/>
  <c r="F75" i="1"/>
  <c r="G75" i="1"/>
  <c r="H75" i="1"/>
  <c r="I75" i="1" s="1"/>
  <c r="F76" i="1"/>
  <c r="G76" i="1"/>
  <c r="H76" i="1"/>
  <c r="I76" i="1" s="1"/>
  <c r="F77" i="1"/>
  <c r="G77" i="1"/>
  <c r="H77" i="1"/>
  <c r="I77" i="1" s="1"/>
  <c r="F78" i="1"/>
  <c r="G78" i="1"/>
  <c r="H78" i="1"/>
  <c r="F79" i="1"/>
  <c r="G79" i="1"/>
  <c r="G82" i="1" s="1"/>
  <c r="H79" i="1"/>
  <c r="I79" i="1" s="1"/>
  <c r="F80" i="1"/>
  <c r="G80" i="1"/>
  <c r="H80" i="1"/>
  <c r="I80" i="1" s="1"/>
  <c r="I81" i="1"/>
  <c r="G87" i="1"/>
  <c r="H87" i="1"/>
  <c r="I87" i="1" s="1"/>
  <c r="F88" i="1"/>
  <c r="G88" i="1" s="1"/>
  <c r="H88" i="1"/>
  <c r="I88" i="1" s="1"/>
  <c r="F89" i="1"/>
  <c r="G89" i="1"/>
  <c r="H89" i="1"/>
  <c r="F90" i="1"/>
  <c r="G90" i="1" s="1"/>
  <c r="H90" i="1"/>
  <c r="F91" i="1"/>
  <c r="I91" i="1" s="1"/>
  <c r="G91" i="1"/>
  <c r="F92" i="1"/>
  <c r="G92" i="1" s="1"/>
  <c r="F93" i="1"/>
  <c r="G93" i="1" s="1"/>
  <c r="I93" i="1"/>
  <c r="F94" i="1"/>
  <c r="G94" i="1" s="1"/>
  <c r="G95" i="1"/>
  <c r="I95" i="1"/>
  <c r="F96" i="1"/>
  <c r="G96" i="1" s="1"/>
  <c r="H96" i="1"/>
  <c r="F97" i="1"/>
  <c r="G97" i="1" s="1"/>
  <c r="H97" i="1"/>
  <c r="F98" i="1"/>
  <c r="G98" i="1" s="1"/>
  <c r="G104" i="1"/>
  <c r="H104" i="1"/>
  <c r="I104" i="1" s="1"/>
  <c r="F105" i="1"/>
  <c r="I105" i="1" s="1"/>
  <c r="F106" i="1"/>
  <c r="G106" i="1" s="1"/>
  <c r="H106" i="1"/>
  <c r="F107" i="1"/>
  <c r="G107" i="1" s="1"/>
  <c r="F108" i="1"/>
  <c r="G108" i="1" s="1"/>
  <c r="F109" i="1"/>
  <c r="G109" i="1" s="1"/>
  <c r="F110" i="1"/>
  <c r="I110" i="1" s="1"/>
  <c r="F111" i="1"/>
  <c r="G111" i="1" s="1"/>
  <c r="G112" i="1"/>
  <c r="H112" i="1"/>
  <c r="I112" i="1" s="1"/>
  <c r="F113" i="1"/>
  <c r="G113" i="1" s="1"/>
  <c r="H113" i="1"/>
  <c r="I113" i="1" s="1"/>
  <c r="F114" i="1"/>
  <c r="G114" i="1" s="1"/>
  <c r="H114" i="1"/>
  <c r="H116" i="1" s="1"/>
  <c r="F115" i="1"/>
  <c r="G115" i="1" s="1"/>
  <c r="H115" i="1"/>
  <c r="I115" i="1" s="1"/>
  <c r="C127" i="1"/>
  <c r="C131" i="1"/>
  <c r="C175" i="1"/>
  <c r="C206" i="1"/>
  <c r="C208" i="1"/>
  <c r="C209" i="1"/>
  <c r="C235" i="1"/>
  <c r="C242" i="1"/>
  <c r="C254" i="1"/>
  <c r="C279" i="1"/>
  <c r="C290" i="1"/>
  <c r="I109" i="1" l="1"/>
  <c r="I106" i="1"/>
  <c r="I89" i="1"/>
  <c r="G48" i="1"/>
  <c r="F82" i="1"/>
  <c r="I70" i="1"/>
  <c r="I90" i="1"/>
  <c r="I78" i="1"/>
  <c r="I82" i="1" s="1"/>
  <c r="I74" i="1"/>
  <c r="G110" i="1"/>
  <c r="G105" i="1"/>
  <c r="H60" i="1"/>
  <c r="H48" i="1"/>
  <c r="H99" i="1"/>
  <c r="I96" i="1"/>
  <c r="I108" i="1"/>
  <c r="I98" i="1"/>
  <c r="G116" i="1"/>
  <c r="I97" i="1"/>
  <c r="I114" i="1"/>
  <c r="I116" i="1" s="1"/>
  <c r="I94" i="1"/>
  <c r="G99" i="1"/>
  <c r="H82" i="1"/>
  <c r="I107" i="1"/>
  <c r="I92" i="1"/>
  <c r="I99" i="1" s="1"/>
  <c r="F116" i="1"/>
  <c r="I111" i="1"/>
  <c r="F99" i="1"/>
</calcChain>
</file>

<file path=xl/sharedStrings.xml><?xml version="1.0" encoding="utf-8"?>
<sst xmlns="http://schemas.openxmlformats.org/spreadsheetml/2006/main" count="540" uniqueCount="155">
  <si>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</si>
  <si>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</si>
  <si>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Увеличение в связи с необходимостью выплаты процентов по кредиту (увеличение ставки Центробанка).</t>
  </si>
  <si>
    <t>Примечание:</t>
  </si>
  <si>
    <t>коп.</t>
  </si>
  <si>
    <t>90</t>
  </si>
  <si>
    <t>руб.</t>
  </si>
  <si>
    <t>Итого составили:</t>
  </si>
  <si>
    <t xml:space="preserve"> -</t>
  </si>
  <si>
    <t xml:space="preserve">уменьшение </t>
  </si>
  <si>
    <t>97</t>
  </si>
  <si>
    <t xml:space="preserve">увеличение </t>
  </si>
  <si>
    <t>Сумма (руб.коп.)</t>
  </si>
  <si>
    <t>Наименование показателя</t>
  </si>
  <si>
    <t>2024 год</t>
  </si>
  <si>
    <t xml:space="preserve">     Расходы по разделу «Обслуживание государственного (муниципального) долга»</t>
  </si>
  <si>
    <t>Раздел 13 «Обслуживание государственного (муниципального) долга»</t>
  </si>
  <si>
    <t>Уточнение наименования субсидии</t>
  </si>
  <si>
    <t>2022 год</t>
  </si>
  <si>
    <t xml:space="preserve">     Расходы по разделу «Средства массовой информации»</t>
  </si>
  <si>
    <t>Раздел 12 «Средства массовой информации»</t>
  </si>
  <si>
    <t>Увеличение  в связи с необходимостью   реализации мероприятий по привлечению населения ЗАТО Видяево к физической культуре и спорту МБОУ ДО ЗАТО Видяево ЦДОД.</t>
  </si>
  <si>
    <t>Увеличение  в связи с необходимостью   реализации мероприятий по привлечению населения ЗАТО Видяево к физической культуре и спорту МКУ Центр МИТО.</t>
  </si>
  <si>
    <t>69</t>
  </si>
  <si>
    <t>00</t>
  </si>
  <si>
    <t xml:space="preserve">     Расходы по разделу «Физическая культура и спорт»</t>
  </si>
  <si>
    <t>Раздел 11 «Физическая культура и спорт»</t>
  </si>
  <si>
    <t>Уточнение вида расхода</t>
  </si>
  <si>
    <t xml:space="preserve">    Расходы по разделу «Социальная политика» </t>
  </si>
  <si>
    <t>Раздел 10 «Социальная политика»</t>
  </si>
  <si>
    <t>66</t>
  </si>
  <si>
    <t>Раздел 08 «Культура и кинематография»</t>
  </si>
  <si>
    <t>Уменьшение в связи с экономией средств по итогам проведенных конкурсных процедур на более значимые расходы.</t>
  </si>
  <si>
    <t>Перераспределение средств на приобретение детских кроваток, шкафов и демонтаж сплит-системы, в связи с залитием во время пожара в МБДОУ № 1 "Солнышко".</t>
  </si>
  <si>
    <t>Уменьшение в связи с прекращением функционирования корпуса № 2 МБДОУ № 1 "Солнышко" (приобретение теневых навесов)</t>
  </si>
  <si>
    <t>По разделу 07 09 уточнен исполнитель мероприятия.</t>
  </si>
  <si>
    <t>По разделу 07 07 уточнение суммы софинансирования на реализацию мероприятий связанных с отдыхом, оздоровлением и занятостью детей и молодежи ЗАТО Видяево.</t>
  </si>
  <si>
    <t>72</t>
  </si>
  <si>
    <t>41</t>
  </si>
  <si>
    <t xml:space="preserve">    Расходы по разделу «Образование» </t>
  </si>
  <si>
    <t>Раздел 07 «Образование»</t>
  </si>
  <si>
    <t>Уточнение дополнительной классификации</t>
  </si>
  <si>
    <t>18</t>
  </si>
  <si>
    <t>2023 год</t>
  </si>
  <si>
    <t>Увеличение  в связи с выделением средств на приобретение погрузчика.</t>
  </si>
  <si>
    <t>Увеличение  в связи с выделением средств на устранение последствий пожара (ремонт квартир)</t>
  </si>
  <si>
    <t>Уменьшение Прочих межбюджетных трансфертов, передаваемых бюджетам городских округов (реновация)</t>
  </si>
  <si>
    <t>Увеличение  в связи с выделением из областного бюджета Субсидии на поддержку  муниципальных программ формирования современной городской среды в части выполнения мероприятий по благоустройству дворовых территорий.</t>
  </si>
  <si>
    <t>Увеличение,  в связи с необходимостью софинансирования за счет средств местного бюджета Субсидии на поддержку  муниципальных программ формирования современной городской среды в части выполнения мероприятий по благоустройству дворовых территорий.</t>
  </si>
  <si>
    <t>30</t>
  </si>
  <si>
    <t>67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</si>
  <si>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</si>
  <si>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</si>
  <si>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 xml:space="preserve">       Расходы по разделу «Национальная экономика» </t>
  </si>
  <si>
    <t>Раздел 04 «Национальная экономика»</t>
  </si>
  <si>
    <t>Уменьшение  в связи с перераспределением средств на более значимые расходы ( необходимостью выплаты процентов по кредиту (увеличение ставки Центробанка).</t>
  </si>
  <si>
    <t>08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</si>
  <si>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</si>
  <si>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</si>
  <si>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Увеличение на мероприятия по Предупреждению и ликвидации последствий чрезвычайных ситуаций, обеспечение условий для нормальной жизнедеятельности населения ЗАТО Видяево</t>
  </si>
  <si>
    <t>Уточнение вида расхода (ЗАГС) - 182 702,05 руб.; на выплату  компенсации оплаты стоимости проезда и провоза багажа к месту использования отпуска и обратно (ЗАГС) - 30 000,00 руб.</t>
  </si>
  <si>
    <t>Уточнение вида расхода (ЗАГС)</t>
  </si>
  <si>
    <t>Увеличение на выплату  компенсации оплаты стоимости проезда и провоза багажа к месту использования отпуска и обратно (ЗАГС)</t>
  </si>
  <si>
    <t>Уменьшение  в связи с перераспределением средств на более значимые расходы (на софинансирование за счет средств местного бюджета Субсидии на поддержку  муниципальных программ формирования современной городской среды в части выполнения мероприятий по благоустройству дворовых территорий.</t>
  </si>
  <si>
    <t>Увеличение  в связи с тем, что при проведении аукционов в декабре 2021 года на приобретение спец.одежды и оргтехники, расходные обязательства наступают в 2022 году.</t>
  </si>
  <si>
    <t>Уменьшение  в связи с перераспределением средств на более значимые расходы (выполнение условий  нормативных правовых актов Мурманской области).</t>
  </si>
  <si>
    <t>85</t>
  </si>
  <si>
    <t xml:space="preserve">Расходы по разделу «Национальная оборона» 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</si>
  <si>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02 «Национальная оборона»</t>
    </r>
  </si>
  <si>
    <t>Уменьшение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</si>
  <si>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</t>
  </si>
  <si>
    <t>27</t>
  </si>
  <si>
    <t>28</t>
  </si>
  <si>
    <t xml:space="preserve"> (Закон о муниципальной службе, Положение о денежном содержании ОМСУ В ЗАТО Видяево)</t>
  </si>
  <si>
    <t xml:space="preserve">Увеличение  в связи с заключением контракта на оказание услуг по комплексному обновлению средств защиты информации на объекте информатизации и организации защищенных каналов связи на базе программно-аппаратных продуктов ViPNet  28.12.2021 со сроком выполнения работ в 1 квартале 2022 года (услуги должны быть оказаны с момента заключения настоящего контракта в течении 60 (шестидесяти) календарных дней). </t>
  </si>
  <si>
    <t xml:space="preserve">Увеличение норматива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области и норматива формирования расходов на формирования расходов на содержание органов местного самоуправления
</t>
  </si>
  <si>
    <t>45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</si>
  <si>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</si>
  <si>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</si>
  <si>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ИТОГО:</t>
  </si>
  <si>
    <t>1300</t>
  </si>
  <si>
    <t xml:space="preserve"> ОБСЛУЖИВАНИЕ ГОСУДАРСТВЕННОГО (МУНИЦИПАЛЬНОГО) ДОЛГА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</si>
  <si>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</si>
  <si>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</si>
  <si>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</si>
  <si>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</si>
  <si>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</si>
  <si>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</si>
  <si>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</si>
  <si>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</si>
  <si>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</si>
  <si>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</si>
  <si>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</si>
  <si>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</si>
  <si>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</si>
  <si>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</si>
  <si>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</si>
  <si>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</si>
  <si>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</si>
  <si>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</si>
  <si>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</si>
  <si>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</si>
  <si>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</si>
  <si>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</si>
  <si>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</si>
  <si>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</si>
  <si>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(Сводной росписью от 08.02.2022)</t>
  </si>
  <si>
    <t>Утверждено (РСД от 22.12.2021 № 381)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</si>
  <si>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</si>
  <si>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</si>
  <si>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</si>
  <si>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r>
      <t xml:space="preserve">      Внесение изменений в расходную часть местного бюджета связано с уточнением по уведомлениям и на основании Закона МО "Об областном бюджете  на 2022 год и на плановый период 2023 и 2024 годов", с уточнением дополнительной классификации в 202</t>
    </r>
    <r>
      <rPr>
        <sz val="14"/>
        <rFont val="Times New Roman"/>
        <family val="1"/>
        <charset val="204"/>
      </rPr>
      <t>2 году.</t>
    </r>
  </si>
  <si>
    <t>РАСХОДЫ</t>
  </si>
  <si>
    <t>Изменения в Закон МО "Об областном  бюджете на 2022 год и  плановый период 2023 и 2024 годы"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</si>
  <si>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</si>
  <si>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</si>
  <si>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000 2 02 25304 04 0000 150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</si>
  <si>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</si>
  <si>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</si>
  <si>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Примечание</t>
  </si>
  <si>
    <t>Утверждено (РСД от 22.12.2021 № 381) по данному КБК</t>
  </si>
  <si>
    <t>КБК</t>
  </si>
  <si>
    <t>(руб.)</t>
  </si>
  <si>
    <t>000 2 02 45594 04 0000 150</t>
  </si>
  <si>
    <t>Прочие межбюджетные трансферты, передаваемые бюджетам городских округов</t>
  </si>
  <si>
    <t>000 2 02 29999 04 0000 150</t>
  </si>
  <si>
    <t>Субсидия на поддержку 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</si>
  <si>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Реализация муниципального имущества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</si>
  <si>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</si>
  <si>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</si>
  <si>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     В общем объеме доходы бюджета ЗАТО Видяево в 2022 году уменьшились на 18 791 780 руб. 28 коп., в 2023 году на 79 руб.28 коп., в 2024 году на 8 516 руб. 27 коп.</t>
  </si>
  <si>
    <t>ДОХОДЫ</t>
  </si>
  <si>
    <t>04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</si>
  <si>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</si>
  <si>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</si>
  <si>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i/>
        <sz val="7"/>
        <rFont val="Times New Roman"/>
        <family val="1"/>
        <charset val="204"/>
      </rPr>
      <t xml:space="preserve">     </t>
    </r>
    <r>
      <rPr>
        <i/>
        <sz val="14"/>
        <rFont val="Times New Roman"/>
        <family val="1"/>
        <charset val="204"/>
      </rPr>
      <t>в том числе условно утвержденные</t>
    </r>
  </si>
  <si>
    <t>20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</si>
  <si>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</si>
  <si>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</si>
  <si>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2024 году</t>
  </si>
  <si>
    <t>07</t>
  </si>
  <si>
    <t>60</t>
  </si>
  <si>
    <t>в 2023 году</t>
  </si>
  <si>
    <t xml:space="preserve"> за счет остатка средств на едином счете на 01.01.2022 г. (устранение последствий пожара (ремонт квартир)</t>
  </si>
  <si>
    <t xml:space="preserve"> за счет остатка средств на едином счете на 01.01.2022 г.</t>
  </si>
  <si>
    <t>по решению совета</t>
  </si>
  <si>
    <t>в том числе дефицит:</t>
  </si>
  <si>
    <t>в 2022 году</t>
  </si>
  <si>
    <t>Основные характеристики бюджета ЗАТО Видяево с учетом внесенных изменений:</t>
  </si>
  <si>
    <t>на 2022 год и на плановый период 2023 и 2024 годов»»</t>
  </si>
  <si>
    <t xml:space="preserve"> ЗАТО Видяево от 22.12.2021 г. № 381 «О бюджете ЗАТО Видяево </t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</si>
  <si>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</si>
  <si>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</si>
  <si>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</si>
  <si>
    <t xml:space="preserve"> за счет остатка средств на едином счете на 01.01.2022 г. (Закон о муниципальной службе, Положение о денежном содержании ОМСУ В ЗАТО Видяево)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</si>
</sst>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indexed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Symbol"/>
      <family val="1"/>
      <charset val="2"/>
    </font>
    <font>
      <i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3" fontId="2" fillId="0" borderId="0" xfId="0" applyNumberFormat="1" applyFont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49" fontId="20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justify"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6;&#1057;&#1044;%20&#1086;&#1073;&#1097;&#1072;&#1103;\2022\&#1057;&#1074;&#1086;&#1076;&#1085;&#1072;&#1103;%20&#1073;&#1102;&#1076;&#1078;&#1077;&#1090;&#1085;&#1072;&#1103;%20&#1088;&#1086;&#1089;&#1087;&#1080;&#1089;&#1100;%20&#1085;&#1072;%20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01.2022 св.роспись"/>
      <sheetName val="08.02.2022 св.роспись"/>
      <sheetName val="28.03.2022 совет"/>
      <sheetName val="20.02.2021 св.роспись"/>
      <sheetName val="24.03.2021 св.роспись "/>
      <sheetName val="23.04.2021 совет"/>
      <sheetName val="10.06.2021 совет"/>
      <sheetName val="05.08.2021 св.роспись"/>
      <sheetName val="09.09.2021 св.роспись "/>
      <sheetName val="20.10.2021 св.роспись  "/>
      <sheetName val="10.11.2021 св.роспись   "/>
      <sheetName val="03.12.2021 совет"/>
      <sheetName val="15.12.2021 св.роспись"/>
      <sheetName val="30.12.2021 совет"/>
      <sheetName val="03.06.2020"/>
      <sheetName val="17.09.2020"/>
      <sheetName val="23.11.2020 "/>
      <sheetName val="23.12.2020 "/>
      <sheetName val="30.12.2020"/>
    </sheetNames>
    <sheetDataSet>
      <sheetData sheetId="0">
        <row r="24">
          <cell r="F24">
            <v>78844213.730000004</v>
          </cell>
          <cell r="H24">
            <v>2657185</v>
          </cell>
        </row>
        <row r="25">
          <cell r="F25">
            <v>513100</v>
          </cell>
          <cell r="H25">
            <v>0</v>
          </cell>
        </row>
        <row r="26">
          <cell r="F26">
            <v>30704602.18</v>
          </cell>
          <cell r="H26">
            <v>-1858210</v>
          </cell>
        </row>
        <row r="27">
          <cell r="F27">
            <v>23202233.789999999</v>
          </cell>
          <cell r="H27">
            <v>0</v>
          </cell>
        </row>
        <row r="28">
          <cell r="F28">
            <v>114063761.63</v>
          </cell>
          <cell r="H28">
            <v>0</v>
          </cell>
        </row>
        <row r="29">
          <cell r="F29">
            <v>60000</v>
          </cell>
          <cell r="H29">
            <v>0</v>
          </cell>
        </row>
        <row r="30">
          <cell r="F30">
            <v>290004728.13</v>
          </cell>
        </row>
        <row r="31">
          <cell r="F31">
            <v>14349475.66</v>
          </cell>
          <cell r="H31">
            <v>0</v>
          </cell>
        </row>
        <row r="32">
          <cell r="F32">
            <v>23901732</v>
          </cell>
          <cell r="H32">
            <v>0</v>
          </cell>
        </row>
        <row r="33">
          <cell r="F33">
            <v>37623077.689999998</v>
          </cell>
          <cell r="H33">
            <v>150000</v>
          </cell>
        </row>
        <row r="34">
          <cell r="F34">
            <v>5597463.2999999998</v>
          </cell>
          <cell r="H34">
            <v>0</v>
          </cell>
        </row>
        <row r="41">
          <cell r="H41"/>
        </row>
        <row r="42">
          <cell r="H42"/>
        </row>
        <row r="43">
          <cell r="H43"/>
        </row>
        <row r="49">
          <cell r="H49"/>
        </row>
        <row r="50">
          <cell r="H50"/>
        </row>
        <row r="64">
          <cell r="H64"/>
        </row>
        <row r="65">
          <cell r="H65"/>
        </row>
        <row r="66">
          <cell r="H66"/>
        </row>
      </sheetData>
      <sheetData sheetId="1">
        <row r="24">
          <cell r="H24">
            <v>0</v>
          </cell>
          <cell r="I24">
            <v>81501398.730000004</v>
          </cell>
        </row>
        <row r="25">
          <cell r="H25">
            <v>0</v>
          </cell>
          <cell r="I25">
            <v>513100</v>
          </cell>
        </row>
        <row r="26">
          <cell r="H26">
            <v>-200000</v>
          </cell>
          <cell r="I26">
            <v>28646392.18</v>
          </cell>
        </row>
        <row r="27">
          <cell r="H27">
            <v>0</v>
          </cell>
          <cell r="I27">
            <v>23202233.789999999</v>
          </cell>
        </row>
        <row r="28">
          <cell r="H28">
            <v>20000000</v>
          </cell>
          <cell r="I28">
            <v>134063761.63</v>
          </cell>
        </row>
        <row r="29">
          <cell r="H29">
            <v>0</v>
          </cell>
          <cell r="I29">
            <v>60000</v>
          </cell>
        </row>
        <row r="30">
          <cell r="I30">
            <v>290004728.13</v>
          </cell>
        </row>
        <row r="31">
          <cell r="H31">
            <v>0</v>
          </cell>
          <cell r="I31">
            <v>14349475.66</v>
          </cell>
        </row>
        <row r="32">
          <cell r="H32">
            <v>0</v>
          </cell>
          <cell r="I32">
            <v>23901732</v>
          </cell>
        </row>
        <row r="33">
          <cell r="H33">
            <v>0</v>
          </cell>
          <cell r="I33">
            <v>37773077.689999998</v>
          </cell>
        </row>
        <row r="34">
          <cell r="H34">
            <v>0</v>
          </cell>
          <cell r="I34">
            <v>5597463.2999999998</v>
          </cell>
        </row>
        <row r="41">
          <cell r="H41"/>
        </row>
        <row r="42">
          <cell r="H42"/>
        </row>
        <row r="43">
          <cell r="H43"/>
        </row>
        <row r="49">
          <cell r="H49"/>
        </row>
        <row r="50">
          <cell r="H50"/>
        </row>
        <row r="64">
          <cell r="H64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Р № 1"/>
      <sheetName val="СБР по источникам № 2"/>
      <sheetName val="Сводные лимиты № 3"/>
      <sheetName val="БА на исполнение ПНО № 4"/>
      <sheetName val="Лист2"/>
    </sheetNames>
    <sheetDataSet>
      <sheetData sheetId="0">
        <row r="225">
          <cell r="H225">
            <v>530500</v>
          </cell>
          <cell r="I225">
            <v>549400</v>
          </cell>
        </row>
        <row r="243">
          <cell r="H243">
            <v>23506937.34</v>
          </cell>
          <cell r="I243">
            <v>23679892.050000001</v>
          </cell>
        </row>
        <row r="303">
          <cell r="H303">
            <v>19563695.120000001</v>
          </cell>
          <cell r="I303">
            <v>20090588.120000001</v>
          </cell>
        </row>
        <row r="388">
          <cell r="H388">
            <v>98885674.180000007</v>
          </cell>
          <cell r="I388">
            <v>77686771.900000006</v>
          </cell>
        </row>
        <row r="536">
          <cell r="H536">
            <v>60000</v>
          </cell>
          <cell r="I536">
            <v>60000</v>
          </cell>
        </row>
        <row r="550">
          <cell r="H550">
            <v>280171639.25999999</v>
          </cell>
          <cell r="I550">
            <v>280967102.94999999</v>
          </cell>
        </row>
        <row r="932">
          <cell r="H932">
            <v>12530511.189999999</v>
          </cell>
          <cell r="I932">
            <v>12530538.029999999</v>
          </cell>
        </row>
        <row r="1092">
          <cell r="H1092">
            <v>31310181.350000001</v>
          </cell>
          <cell r="I1092">
            <v>31273269.09</v>
          </cell>
        </row>
        <row r="1173">
          <cell r="H1173">
            <v>5676396.6299999999</v>
          </cell>
          <cell r="I1173">
            <v>5699550.5199999996</v>
          </cell>
        </row>
        <row r="1258">
          <cell r="H1258">
            <v>0</v>
          </cell>
          <cell r="I1258">
            <v>325142.93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08"/>
  <sheetViews>
    <sheetView tabSelected="1" view="pageBreakPreview" topLeftCell="A221" zoomScale="70" zoomScaleNormal="100" zoomScaleSheetLayoutView="70" workbookViewId="0">
      <selection activeCell="C174" sqref="C174:E174"/>
    </sheetView>
  </sheetViews>
  <sheetFormatPr defaultColWidth="8.85546875" defaultRowHeight="15" x14ac:dyDescent="0.25"/>
  <cols>
    <col min="2" max="2" width="17.5703125" customWidth="1"/>
    <col min="4" max="4" width="11.42578125" customWidth="1"/>
    <col min="5" max="5" width="10.85546875" customWidth="1"/>
    <col min="6" max="6" width="19.85546875" customWidth="1"/>
    <col min="7" max="7" width="19" customWidth="1"/>
    <col min="8" max="8" width="20.28515625" customWidth="1"/>
    <col min="9" max="9" width="18.85546875" customWidth="1"/>
  </cols>
  <sheetData>
    <row r="1" spans="1:9" ht="18.75" x14ac:dyDescent="0.25">
      <c r="A1" s="129" t="s">
        <v>153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25">
      <c r="A2" s="18"/>
    </row>
    <row r="3" spans="1:9" ht="18.75" x14ac:dyDescent="0.25">
      <c r="A3" s="155" t="s">
        <v>152</v>
      </c>
      <c r="B3" s="155"/>
      <c r="C3" s="155"/>
      <c r="D3" s="155"/>
      <c r="E3" s="155"/>
      <c r="F3" s="155"/>
      <c r="G3" s="155"/>
      <c r="H3" s="155"/>
      <c r="I3" s="155"/>
    </row>
    <row r="4" spans="1:9" ht="18.75" x14ac:dyDescent="0.25">
      <c r="A4" s="155" t="s">
        <v>151</v>
      </c>
      <c r="B4" s="155"/>
      <c r="C4" s="155"/>
      <c r="D4" s="155"/>
      <c r="E4" s="155"/>
      <c r="F4" s="155"/>
      <c r="G4" s="155"/>
      <c r="H4" s="155"/>
      <c r="I4" s="155"/>
    </row>
    <row r="5" spans="1:9" ht="18.75" x14ac:dyDescent="0.25">
      <c r="A5" s="155" t="s">
        <v>150</v>
      </c>
      <c r="B5" s="155"/>
      <c r="C5" s="155"/>
      <c r="D5" s="155"/>
      <c r="E5" s="155"/>
      <c r="F5" s="155"/>
      <c r="G5" s="155"/>
      <c r="H5" s="155"/>
      <c r="I5" s="155"/>
    </row>
    <row r="6" spans="1:9" ht="18.75" x14ac:dyDescent="0.25">
      <c r="A6" s="155" t="s">
        <v>149</v>
      </c>
      <c r="B6" s="155"/>
      <c r="C6" s="155"/>
      <c r="D6" s="155"/>
      <c r="E6" s="155"/>
      <c r="F6" s="155"/>
      <c r="G6" s="155"/>
      <c r="H6" s="155"/>
      <c r="I6" s="155"/>
    </row>
    <row r="7" spans="1:9" ht="18.75" x14ac:dyDescent="0.25">
      <c r="A7" s="226"/>
      <c r="B7" s="226"/>
      <c r="C7" s="226"/>
      <c r="D7" s="226"/>
      <c r="E7" s="226"/>
      <c r="F7" s="226"/>
      <c r="G7" s="226"/>
      <c r="H7" s="226"/>
      <c r="I7" s="226"/>
    </row>
    <row r="8" spans="1:9" ht="30" customHeight="1" x14ac:dyDescent="0.25">
      <c r="A8" s="248" t="s">
        <v>148</v>
      </c>
      <c r="B8" s="248"/>
      <c r="C8" s="248"/>
      <c r="D8" s="248"/>
      <c r="E8" s="248"/>
      <c r="F8" s="248"/>
      <c r="G8" s="248"/>
      <c r="H8" s="248"/>
      <c r="I8" s="248"/>
    </row>
    <row r="9" spans="1:9" ht="18.75" x14ac:dyDescent="0.25">
      <c r="A9" s="72"/>
    </row>
    <row r="10" spans="1:9" ht="18.75" x14ac:dyDescent="0.25">
      <c r="A10" s="129" t="s">
        <v>147</v>
      </c>
      <c r="B10" s="129"/>
      <c r="C10" s="129"/>
      <c r="D10" s="129"/>
      <c r="E10" s="129"/>
      <c r="F10" s="129"/>
      <c r="G10" s="129"/>
      <c r="H10" s="129"/>
      <c r="I10" s="129"/>
    </row>
    <row r="11" spans="1:9" ht="18.75" x14ac:dyDescent="0.25">
      <c r="A11" s="72"/>
    </row>
    <row r="12" spans="1:9" ht="18.75" x14ac:dyDescent="0.25">
      <c r="A12" s="165" t="s">
        <v>138</v>
      </c>
      <c r="B12" s="165"/>
      <c r="C12" s="165"/>
      <c r="D12" s="165"/>
      <c r="E12" s="164">
        <v>658900552</v>
      </c>
      <c r="F12" s="164"/>
      <c r="G12" s="31" t="s">
        <v>6</v>
      </c>
      <c r="H12" s="70">
        <v>89</v>
      </c>
      <c r="I12" s="65" t="s">
        <v>134</v>
      </c>
    </row>
    <row r="13" spans="1:9" ht="18.75" x14ac:dyDescent="0.25">
      <c r="A13" s="165" t="s">
        <v>137</v>
      </c>
      <c r="B13" s="165"/>
      <c r="C13" s="165"/>
      <c r="D13" s="165"/>
      <c r="E13" s="164">
        <v>665106399</v>
      </c>
      <c r="F13" s="164"/>
      <c r="G13" s="31" t="s">
        <v>6</v>
      </c>
      <c r="H13" s="70">
        <v>49</v>
      </c>
      <c r="I13" s="65" t="s">
        <v>134</v>
      </c>
    </row>
    <row r="14" spans="1:9" ht="43.15" customHeight="1" x14ac:dyDescent="0.25">
      <c r="A14" s="163" t="s">
        <v>133</v>
      </c>
      <c r="B14" s="163"/>
      <c r="C14" s="163"/>
      <c r="D14" s="163"/>
      <c r="E14" s="164">
        <v>6205846</v>
      </c>
      <c r="F14" s="164"/>
      <c r="G14" s="31" t="s">
        <v>6</v>
      </c>
      <c r="H14" s="66" t="s">
        <v>141</v>
      </c>
      <c r="I14" s="65" t="s">
        <v>4</v>
      </c>
    </row>
    <row r="15" spans="1:9" ht="33" customHeight="1" x14ac:dyDescent="0.25">
      <c r="A15" s="239" t="s">
        <v>146</v>
      </c>
      <c r="B15" s="240"/>
      <c r="C15" s="240"/>
      <c r="D15" s="75"/>
      <c r="E15" s="249">
        <f>6205846.6-D17</f>
        <v>1310693</v>
      </c>
      <c r="F15" s="250"/>
      <c r="G15" s="229" t="s">
        <v>6</v>
      </c>
      <c r="H15" s="231" t="s">
        <v>145</v>
      </c>
      <c r="I15" s="232"/>
    </row>
    <row r="16" spans="1:9" ht="33" hidden="1" customHeight="1" x14ac:dyDescent="0.25">
      <c r="A16" s="241"/>
      <c r="B16" s="242"/>
      <c r="C16" s="242"/>
      <c r="D16" s="74"/>
      <c r="E16" s="251"/>
      <c r="F16" s="252"/>
      <c r="G16" s="230"/>
      <c r="H16" s="233"/>
      <c r="I16" s="234"/>
    </row>
    <row r="17" spans="1:9" ht="43.5" customHeight="1" x14ac:dyDescent="0.25">
      <c r="A17" s="241"/>
      <c r="B17" s="242"/>
      <c r="C17" s="242"/>
      <c r="D17" s="245">
        <f>E17+E18+E19+E20</f>
        <v>4895153.5999999996</v>
      </c>
      <c r="E17" s="235">
        <v>501185</v>
      </c>
      <c r="F17" s="235"/>
      <c r="G17" s="73" t="s">
        <v>6</v>
      </c>
      <c r="H17" s="236" t="s">
        <v>144</v>
      </c>
      <c r="I17" s="236"/>
    </row>
    <row r="18" spans="1:9" ht="45.75" customHeight="1" x14ac:dyDescent="0.25">
      <c r="A18" s="241"/>
      <c r="B18" s="242"/>
      <c r="C18" s="242"/>
      <c r="D18" s="246"/>
      <c r="E18" s="237">
        <v>447790</v>
      </c>
      <c r="F18" s="238"/>
      <c r="G18" s="73" t="s">
        <v>6</v>
      </c>
      <c r="H18" s="236" t="s">
        <v>144</v>
      </c>
      <c r="I18" s="236"/>
    </row>
    <row r="19" spans="1:9" ht="77.25" customHeight="1" x14ac:dyDescent="0.25">
      <c r="A19" s="241"/>
      <c r="B19" s="242"/>
      <c r="C19" s="242"/>
      <c r="D19" s="246"/>
      <c r="E19" s="237">
        <v>404078.6</v>
      </c>
      <c r="F19" s="238"/>
      <c r="G19" s="73" t="s">
        <v>6</v>
      </c>
      <c r="H19" s="236" t="s">
        <v>154</v>
      </c>
      <c r="I19" s="236"/>
    </row>
    <row r="20" spans="1:9" ht="59.45" customHeight="1" x14ac:dyDescent="0.25">
      <c r="A20" s="243"/>
      <c r="B20" s="244"/>
      <c r="C20" s="244"/>
      <c r="D20" s="247"/>
      <c r="E20" s="237">
        <v>3542100</v>
      </c>
      <c r="F20" s="238"/>
      <c r="G20" s="73" t="s">
        <v>6</v>
      </c>
      <c r="H20" s="236" t="s">
        <v>143</v>
      </c>
      <c r="I20" s="236"/>
    </row>
    <row r="21" spans="1:9" ht="18.75" x14ac:dyDescent="0.25">
      <c r="A21" s="53"/>
    </row>
    <row r="22" spans="1:9" ht="18.75" x14ac:dyDescent="0.25">
      <c r="A22" s="129" t="s">
        <v>142</v>
      </c>
      <c r="B22" s="129"/>
      <c r="C22" s="129"/>
      <c r="D22" s="129"/>
      <c r="E22" s="129"/>
      <c r="F22" s="129"/>
      <c r="G22" s="129"/>
      <c r="H22" s="129"/>
      <c r="I22" s="129"/>
    </row>
    <row r="23" spans="1:9" ht="18.75" x14ac:dyDescent="0.25">
      <c r="A23" s="72"/>
    </row>
    <row r="24" spans="1:9" ht="18.75" x14ac:dyDescent="0.25">
      <c r="A24" s="165" t="s">
        <v>138</v>
      </c>
      <c r="B24" s="165"/>
      <c r="C24" s="165"/>
      <c r="D24" s="165"/>
      <c r="E24" s="164">
        <v>581616828</v>
      </c>
      <c r="F24" s="164"/>
      <c r="G24" s="31" t="s">
        <v>6</v>
      </c>
      <c r="H24" s="70">
        <v>14</v>
      </c>
      <c r="I24" s="65" t="s">
        <v>134</v>
      </c>
    </row>
    <row r="25" spans="1:9" ht="18.75" x14ac:dyDescent="0.25">
      <c r="A25" s="165" t="s">
        <v>137</v>
      </c>
      <c r="B25" s="165"/>
      <c r="C25" s="165"/>
      <c r="D25" s="165"/>
      <c r="E25" s="164">
        <v>582907570</v>
      </c>
      <c r="F25" s="164"/>
      <c r="G25" s="31" t="s">
        <v>6</v>
      </c>
      <c r="H25" s="66" t="s">
        <v>141</v>
      </c>
      <c r="I25" s="65" t="s">
        <v>134</v>
      </c>
    </row>
    <row r="26" spans="1:9" ht="18.75" x14ac:dyDescent="0.25">
      <c r="A26" s="159" t="s">
        <v>135</v>
      </c>
      <c r="B26" s="159"/>
      <c r="C26" s="159"/>
      <c r="D26" s="159"/>
      <c r="E26" s="160">
        <v>8310171</v>
      </c>
      <c r="F26" s="160"/>
      <c r="G26" s="69" t="s">
        <v>6</v>
      </c>
      <c r="H26" s="68" t="s">
        <v>140</v>
      </c>
      <c r="I26" s="67" t="s">
        <v>134</v>
      </c>
    </row>
    <row r="27" spans="1:9" ht="18.75" x14ac:dyDescent="0.25">
      <c r="A27" s="163" t="s">
        <v>133</v>
      </c>
      <c r="B27" s="163"/>
      <c r="C27" s="163"/>
      <c r="D27" s="163"/>
      <c r="E27" s="164">
        <v>1290741</v>
      </c>
      <c r="F27" s="164"/>
      <c r="G27" s="31" t="s">
        <v>6</v>
      </c>
      <c r="H27" s="66" t="s">
        <v>70</v>
      </c>
      <c r="I27" s="65" t="s">
        <v>4</v>
      </c>
    </row>
    <row r="28" spans="1:9" ht="18.75" x14ac:dyDescent="0.25">
      <c r="A28" s="53"/>
      <c r="B28" s="71"/>
      <c r="C28" s="71"/>
      <c r="D28" s="71"/>
      <c r="E28" s="71"/>
      <c r="F28" s="71"/>
      <c r="G28" s="71"/>
      <c r="H28" s="71"/>
      <c r="I28" s="71"/>
    </row>
    <row r="29" spans="1:9" ht="18.75" x14ac:dyDescent="0.25">
      <c r="A29" s="129" t="s">
        <v>139</v>
      </c>
      <c r="B29" s="129"/>
      <c r="C29" s="129"/>
      <c r="D29" s="129"/>
      <c r="E29" s="129"/>
      <c r="F29" s="129"/>
      <c r="G29" s="129"/>
      <c r="H29" s="129"/>
      <c r="I29" s="129"/>
    </row>
    <row r="30" spans="1:9" ht="18.75" x14ac:dyDescent="0.25">
      <c r="A30" s="72"/>
      <c r="B30" s="71"/>
      <c r="C30" s="71"/>
      <c r="D30" s="71"/>
      <c r="E30" s="71"/>
      <c r="F30" s="71"/>
      <c r="G30" s="71"/>
      <c r="H30" s="71"/>
      <c r="I30" s="71"/>
    </row>
    <row r="31" spans="1:9" ht="18.75" x14ac:dyDescent="0.25">
      <c r="A31" s="165" t="s">
        <v>138</v>
      </c>
      <c r="B31" s="165"/>
      <c r="C31" s="165"/>
      <c r="D31" s="165"/>
      <c r="E31" s="164">
        <v>561350529</v>
      </c>
      <c r="F31" s="164"/>
      <c r="G31" s="31" t="s">
        <v>6</v>
      </c>
      <c r="H31" s="70">
        <v>16</v>
      </c>
      <c r="I31" s="65" t="s">
        <v>134</v>
      </c>
    </row>
    <row r="32" spans="1:9" ht="18.75" x14ac:dyDescent="0.25">
      <c r="A32" s="165" t="s">
        <v>137</v>
      </c>
      <c r="B32" s="165"/>
      <c r="C32" s="165"/>
      <c r="D32" s="165"/>
      <c r="E32" s="164">
        <v>571694813</v>
      </c>
      <c r="F32" s="164"/>
      <c r="G32" s="31" t="s">
        <v>6</v>
      </c>
      <c r="H32" s="66" t="s">
        <v>136</v>
      </c>
      <c r="I32" s="65" t="s">
        <v>134</v>
      </c>
    </row>
    <row r="33" spans="1:9" ht="18.75" x14ac:dyDescent="0.25">
      <c r="A33" s="159" t="s">
        <v>135</v>
      </c>
      <c r="B33" s="159"/>
      <c r="C33" s="159"/>
      <c r="D33" s="159"/>
      <c r="E33" s="160">
        <v>16207878</v>
      </c>
      <c r="F33" s="160"/>
      <c r="G33" s="69" t="s">
        <v>6</v>
      </c>
      <c r="H33" s="68" t="s">
        <v>23</v>
      </c>
      <c r="I33" s="67" t="s">
        <v>134</v>
      </c>
    </row>
    <row r="34" spans="1:9" ht="18.75" x14ac:dyDescent="0.25">
      <c r="A34" s="163" t="s">
        <v>133</v>
      </c>
      <c r="B34" s="163"/>
      <c r="C34" s="163"/>
      <c r="D34" s="163"/>
      <c r="E34" s="164">
        <v>10344284</v>
      </c>
      <c r="F34" s="164"/>
      <c r="G34" s="31" t="s">
        <v>6</v>
      </c>
      <c r="H34" s="66" t="s">
        <v>132</v>
      </c>
      <c r="I34" s="65" t="s">
        <v>4</v>
      </c>
    </row>
    <row r="35" spans="1:9" ht="18.75" x14ac:dyDescent="0.25">
      <c r="A35" s="53"/>
    </row>
    <row r="36" spans="1:9" ht="18.75" x14ac:dyDescent="0.25">
      <c r="A36" s="53"/>
    </row>
    <row r="37" spans="1:9" ht="18.75" x14ac:dyDescent="0.25">
      <c r="A37" s="129" t="s">
        <v>131</v>
      </c>
      <c r="B37" s="129"/>
      <c r="C37" s="129"/>
      <c r="D37" s="129"/>
      <c r="E37" s="129"/>
      <c r="F37" s="129"/>
      <c r="G37" s="129"/>
      <c r="H37" s="129"/>
      <c r="I37" s="129"/>
    </row>
    <row r="38" spans="1:9" ht="55.9" customHeight="1" x14ac:dyDescent="0.25">
      <c r="A38" s="227" t="s">
        <v>130</v>
      </c>
      <c r="B38" s="227"/>
      <c r="C38" s="227"/>
      <c r="D38" s="227"/>
      <c r="E38" s="227"/>
      <c r="F38" s="227"/>
      <c r="G38" s="227"/>
      <c r="H38" s="227"/>
      <c r="I38" s="227"/>
    </row>
    <row r="39" spans="1:9" ht="18.75" x14ac:dyDescent="0.25">
      <c r="A39" s="52"/>
    </row>
    <row r="40" spans="1:9" ht="18.75" x14ac:dyDescent="0.25">
      <c r="A40" s="215" t="s">
        <v>18</v>
      </c>
      <c r="B40" s="215"/>
      <c r="C40" s="63"/>
      <c r="D40" s="63"/>
      <c r="E40" s="63"/>
      <c r="F40" s="63"/>
      <c r="G40" s="63"/>
      <c r="H40" s="63"/>
      <c r="I40" s="62" t="s">
        <v>122</v>
      </c>
    </row>
    <row r="41" spans="1:9" ht="46.15" customHeight="1" x14ac:dyDescent="0.25">
      <c r="A41" s="216" t="s">
        <v>109</v>
      </c>
      <c r="B41" s="217"/>
      <c r="C41" s="217"/>
      <c r="D41" s="218"/>
      <c r="E41" s="49" t="s">
        <v>121</v>
      </c>
      <c r="F41" s="49" t="s">
        <v>120</v>
      </c>
      <c r="G41" s="49" t="s">
        <v>105</v>
      </c>
      <c r="H41" s="49" t="s">
        <v>104</v>
      </c>
      <c r="I41" s="61" t="s">
        <v>119</v>
      </c>
    </row>
    <row r="42" spans="1:9" ht="111.6" customHeight="1" x14ac:dyDescent="0.25">
      <c r="A42" s="209" t="s">
        <v>129</v>
      </c>
      <c r="B42" s="210"/>
      <c r="C42" s="210"/>
      <c r="D42" s="211"/>
      <c r="E42" s="60" t="s">
        <v>128</v>
      </c>
      <c r="F42" s="59">
        <v>2116365</v>
      </c>
      <c r="G42" s="59">
        <v>25804895.670000002</v>
      </c>
      <c r="H42" s="57">
        <f t="shared" ref="H42:H47" si="0">G42+F42</f>
        <v>27921260.670000002</v>
      </c>
      <c r="I42" s="64" t="s">
        <v>127</v>
      </c>
    </row>
    <row r="43" spans="1:9" ht="103.9" customHeight="1" x14ac:dyDescent="0.25">
      <c r="A43" s="209" t="s">
        <v>118</v>
      </c>
      <c r="B43" s="210"/>
      <c r="C43" s="210"/>
      <c r="D43" s="211"/>
      <c r="E43" s="60" t="s">
        <v>116</v>
      </c>
      <c r="F43" s="59">
        <v>559700</v>
      </c>
      <c r="G43" s="59">
        <v>-11900</v>
      </c>
      <c r="H43" s="57">
        <f t="shared" si="0"/>
        <v>547800</v>
      </c>
      <c r="I43" s="56" t="s">
        <v>113</v>
      </c>
    </row>
    <row r="44" spans="1:9" ht="64.900000000000006" customHeight="1" x14ac:dyDescent="0.25">
      <c r="A44" s="209" t="s">
        <v>117</v>
      </c>
      <c r="B44" s="210"/>
      <c r="C44" s="210"/>
      <c r="D44" s="211"/>
      <c r="E44" s="60" t="s">
        <v>116</v>
      </c>
      <c r="F44" s="59">
        <v>4487792</v>
      </c>
      <c r="G44" s="59">
        <v>90405</v>
      </c>
      <c r="H44" s="57">
        <f t="shared" si="0"/>
        <v>4578197</v>
      </c>
      <c r="I44" s="56" t="s">
        <v>113</v>
      </c>
    </row>
    <row r="45" spans="1:9" ht="96" customHeight="1" x14ac:dyDescent="0.25">
      <c r="A45" s="209" t="s">
        <v>126</v>
      </c>
      <c r="B45" s="210"/>
      <c r="C45" s="210"/>
      <c r="D45" s="211"/>
      <c r="E45" s="60" t="s">
        <v>125</v>
      </c>
      <c r="F45" s="59">
        <v>0</v>
      </c>
      <c r="G45" s="58">
        <f>19800000+22597582.5</f>
        <v>42397582.5</v>
      </c>
      <c r="H45" s="57">
        <f t="shared" si="0"/>
        <v>42397582.5</v>
      </c>
      <c r="I45" s="56" t="s">
        <v>113</v>
      </c>
    </row>
    <row r="46" spans="1:9" ht="96" customHeight="1" x14ac:dyDescent="0.25">
      <c r="A46" s="209" t="s">
        <v>115</v>
      </c>
      <c r="B46" s="210"/>
      <c r="C46" s="210"/>
      <c r="D46" s="211"/>
      <c r="E46" s="60" t="s">
        <v>114</v>
      </c>
      <c r="F46" s="59">
        <v>6266.8</v>
      </c>
      <c r="G46" s="58">
        <v>-2129.15</v>
      </c>
      <c r="H46" s="57">
        <f t="shared" si="0"/>
        <v>4137.6499999999996</v>
      </c>
      <c r="I46" s="56" t="s">
        <v>113</v>
      </c>
    </row>
    <row r="47" spans="1:9" ht="96" customHeight="1" x14ac:dyDescent="0.25">
      <c r="A47" s="209" t="s">
        <v>124</v>
      </c>
      <c r="B47" s="210"/>
      <c r="C47" s="210"/>
      <c r="D47" s="211"/>
      <c r="E47" s="60" t="s">
        <v>123</v>
      </c>
      <c r="F47" s="59">
        <v>26889491.239999998</v>
      </c>
      <c r="G47" s="58">
        <v>-26889491.239999998</v>
      </c>
      <c r="H47" s="57">
        <f t="shared" si="0"/>
        <v>0</v>
      </c>
      <c r="I47" s="56" t="s">
        <v>113</v>
      </c>
    </row>
    <row r="48" spans="1:9" ht="18.75" x14ac:dyDescent="0.25">
      <c r="A48" s="212" t="s">
        <v>79</v>
      </c>
      <c r="B48" s="213"/>
      <c r="C48" s="213"/>
      <c r="D48" s="213"/>
      <c r="E48" s="214"/>
      <c r="F48" s="55">
        <f>F47+F46+F45+F44+F43+F42</f>
        <v>34059615.039999999</v>
      </c>
      <c r="G48" s="55">
        <f>G47+G46+G45+G44+G43+G42</f>
        <v>41389362.780000001</v>
      </c>
      <c r="H48" s="55">
        <f>H47+H46+H45+H44+H43+H42</f>
        <v>75448977.819999993</v>
      </c>
      <c r="I48" s="54"/>
    </row>
    <row r="49" spans="1:9" ht="18.75" x14ac:dyDescent="0.25">
      <c r="A49" s="52"/>
    </row>
    <row r="50" spans="1:9" ht="18.75" x14ac:dyDescent="0.25">
      <c r="A50" s="215" t="s">
        <v>43</v>
      </c>
      <c r="B50" s="215"/>
      <c r="C50" s="63"/>
      <c r="D50" s="63"/>
      <c r="E50" s="63"/>
      <c r="F50" s="63"/>
      <c r="G50" s="63"/>
      <c r="H50" s="63"/>
      <c r="I50" s="62" t="s">
        <v>122</v>
      </c>
    </row>
    <row r="51" spans="1:9" ht="46.15" customHeight="1" x14ac:dyDescent="0.25">
      <c r="A51" s="216" t="s">
        <v>109</v>
      </c>
      <c r="B51" s="217"/>
      <c r="C51" s="217"/>
      <c r="D51" s="218"/>
      <c r="E51" s="49" t="s">
        <v>121</v>
      </c>
      <c r="F51" s="49" t="s">
        <v>120</v>
      </c>
      <c r="G51" s="49" t="s">
        <v>105</v>
      </c>
      <c r="H51" s="49" t="s">
        <v>104</v>
      </c>
      <c r="I51" s="61" t="s">
        <v>119</v>
      </c>
    </row>
    <row r="52" spans="1:9" ht="88.15" customHeight="1" x14ac:dyDescent="0.25">
      <c r="A52" s="209" t="s">
        <v>115</v>
      </c>
      <c r="B52" s="210"/>
      <c r="C52" s="210"/>
      <c r="D52" s="211"/>
      <c r="E52" s="60" t="s">
        <v>114</v>
      </c>
      <c r="F52" s="59">
        <v>233.34</v>
      </c>
      <c r="G52" s="58">
        <v>-79.28</v>
      </c>
      <c r="H52" s="57">
        <f>G52+F52</f>
        <v>154.06</v>
      </c>
      <c r="I52" s="56" t="s">
        <v>113</v>
      </c>
    </row>
    <row r="53" spans="1:9" ht="18.75" x14ac:dyDescent="0.25">
      <c r="A53" s="212" t="s">
        <v>79</v>
      </c>
      <c r="B53" s="213"/>
      <c r="C53" s="213"/>
      <c r="D53" s="213"/>
      <c r="E53" s="214"/>
      <c r="F53" s="55">
        <f>F52</f>
        <v>233.34</v>
      </c>
      <c r="G53" s="55">
        <f>G52</f>
        <v>-79.28</v>
      </c>
      <c r="H53" s="55">
        <f>H52</f>
        <v>154.06</v>
      </c>
      <c r="I53" s="54"/>
    </row>
    <row r="54" spans="1:9" ht="18.75" x14ac:dyDescent="0.25">
      <c r="A54" s="52"/>
    </row>
    <row r="55" spans="1:9" ht="18.75" x14ac:dyDescent="0.25">
      <c r="A55" s="215" t="s">
        <v>14</v>
      </c>
      <c r="B55" s="215"/>
      <c r="C55" s="63"/>
      <c r="D55" s="63"/>
      <c r="E55" s="63"/>
      <c r="F55" s="63"/>
      <c r="G55" s="63"/>
      <c r="H55" s="63"/>
      <c r="I55" s="62" t="s">
        <v>122</v>
      </c>
    </row>
    <row r="56" spans="1:9" ht="46.15" customHeight="1" x14ac:dyDescent="0.25">
      <c r="A56" s="216" t="s">
        <v>109</v>
      </c>
      <c r="B56" s="217"/>
      <c r="C56" s="217"/>
      <c r="D56" s="218"/>
      <c r="E56" s="49" t="s">
        <v>121</v>
      </c>
      <c r="F56" s="49" t="s">
        <v>120</v>
      </c>
      <c r="G56" s="49" t="s">
        <v>105</v>
      </c>
      <c r="H56" s="49" t="s">
        <v>104</v>
      </c>
      <c r="I56" s="61" t="s">
        <v>119</v>
      </c>
    </row>
    <row r="57" spans="1:9" ht="103.9" customHeight="1" x14ac:dyDescent="0.25">
      <c r="A57" s="209" t="s">
        <v>118</v>
      </c>
      <c r="B57" s="210"/>
      <c r="C57" s="210"/>
      <c r="D57" s="211"/>
      <c r="E57" s="60" t="s">
        <v>116</v>
      </c>
      <c r="F57" s="59">
        <v>644100</v>
      </c>
      <c r="G57" s="59">
        <v>1300</v>
      </c>
      <c r="H57" s="57">
        <f>G57+F57</f>
        <v>645400</v>
      </c>
      <c r="I57" s="56" t="s">
        <v>113</v>
      </c>
    </row>
    <row r="58" spans="1:9" ht="64.900000000000006" customHeight="1" x14ac:dyDescent="0.25">
      <c r="A58" s="209" t="s">
        <v>117</v>
      </c>
      <c r="B58" s="210"/>
      <c r="C58" s="210"/>
      <c r="D58" s="211"/>
      <c r="E58" s="60" t="s">
        <v>116</v>
      </c>
      <c r="F58" s="59">
        <v>4545175</v>
      </c>
      <c r="G58" s="59">
        <v>-9745</v>
      </c>
      <c r="H58" s="57">
        <f>G58+F58</f>
        <v>4535430</v>
      </c>
      <c r="I58" s="56" t="s">
        <v>113</v>
      </c>
    </row>
    <row r="59" spans="1:9" ht="69.599999999999994" customHeight="1" x14ac:dyDescent="0.25">
      <c r="A59" s="209" t="s">
        <v>115</v>
      </c>
      <c r="B59" s="210"/>
      <c r="C59" s="210"/>
      <c r="D59" s="211"/>
      <c r="E59" s="60" t="s">
        <v>114</v>
      </c>
      <c r="F59" s="59">
        <v>209.75</v>
      </c>
      <c r="G59" s="58">
        <v>-71.27</v>
      </c>
      <c r="H59" s="57">
        <f>G59+F59</f>
        <v>138.48000000000002</v>
      </c>
      <c r="I59" s="56" t="s">
        <v>113</v>
      </c>
    </row>
    <row r="60" spans="1:9" ht="18.75" x14ac:dyDescent="0.25">
      <c r="A60" s="212" t="s">
        <v>79</v>
      </c>
      <c r="B60" s="213"/>
      <c r="C60" s="213"/>
      <c r="D60" s="213"/>
      <c r="E60" s="214"/>
      <c r="F60" s="55">
        <f>F59+F58+F57</f>
        <v>5189484.75</v>
      </c>
      <c r="G60" s="55">
        <f>G59+G58+G57</f>
        <v>-8516.27</v>
      </c>
      <c r="H60" s="55">
        <f>H59+H58+H57</f>
        <v>5180968.4800000004</v>
      </c>
      <c r="I60" s="54"/>
    </row>
    <row r="61" spans="1:9" ht="18.75" x14ac:dyDescent="0.25">
      <c r="A61" s="53"/>
    </row>
    <row r="62" spans="1:9" ht="18.75" x14ac:dyDescent="0.25">
      <c r="A62" s="52"/>
    </row>
    <row r="63" spans="1:9" ht="18.75" x14ac:dyDescent="0.25">
      <c r="A63" s="52"/>
    </row>
    <row r="64" spans="1:9" ht="25.5" customHeight="1" x14ac:dyDescent="0.25">
      <c r="A64" s="129" t="s">
        <v>112</v>
      </c>
      <c r="B64" s="129"/>
      <c r="C64" s="129"/>
      <c r="D64" s="129"/>
      <c r="E64" s="129"/>
      <c r="F64" s="129"/>
      <c r="G64" s="129"/>
      <c r="H64" s="129"/>
      <c r="I64" s="129"/>
    </row>
    <row r="65" spans="1:9" ht="75" customHeight="1" x14ac:dyDescent="0.25">
      <c r="A65" s="227" t="s">
        <v>111</v>
      </c>
      <c r="B65" s="227"/>
      <c r="C65" s="227"/>
      <c r="D65" s="227"/>
      <c r="E65" s="227"/>
      <c r="F65" s="227"/>
      <c r="G65" s="227"/>
      <c r="H65" s="227"/>
      <c r="I65" s="227"/>
    </row>
    <row r="66" spans="1:9" ht="51.6" customHeight="1" x14ac:dyDescent="0.25">
      <c r="A66" s="228" t="s">
        <v>110</v>
      </c>
      <c r="B66" s="228"/>
      <c r="C66" s="228"/>
      <c r="D66" s="228"/>
      <c r="E66" s="228"/>
      <c r="F66" s="228"/>
      <c r="G66" s="228"/>
      <c r="H66" s="228"/>
      <c r="I66" s="228"/>
    </row>
    <row r="67" spans="1:9" ht="27" customHeight="1" x14ac:dyDescent="0.25">
      <c r="A67" s="4"/>
      <c r="B67" s="4"/>
      <c r="C67" s="4"/>
      <c r="D67" s="4"/>
      <c r="E67" s="4"/>
      <c r="F67" s="51" t="s">
        <v>18</v>
      </c>
      <c r="G67" s="4"/>
      <c r="H67" s="4"/>
      <c r="I67" s="4"/>
    </row>
    <row r="68" spans="1:9" ht="19.149999999999999" customHeight="1" x14ac:dyDescent="0.25">
      <c r="A68" s="4"/>
      <c r="B68" s="4"/>
      <c r="C68" s="4"/>
      <c r="D68" s="4"/>
      <c r="E68" s="4"/>
      <c r="G68" s="4"/>
      <c r="H68" s="4"/>
      <c r="I68" s="4"/>
    </row>
    <row r="69" spans="1:9" ht="56.45" customHeight="1" x14ac:dyDescent="0.25">
      <c r="A69" s="162" t="s">
        <v>109</v>
      </c>
      <c r="B69" s="162"/>
      <c r="C69" s="162"/>
      <c r="D69" s="162"/>
      <c r="E69" s="49" t="s">
        <v>108</v>
      </c>
      <c r="F69" s="49" t="s">
        <v>107</v>
      </c>
      <c r="G69" s="50" t="s">
        <v>106</v>
      </c>
      <c r="H69" s="49" t="s">
        <v>105</v>
      </c>
      <c r="I69" s="49" t="s">
        <v>104</v>
      </c>
    </row>
    <row r="70" spans="1:9" ht="35.1" customHeight="1" x14ac:dyDescent="0.25">
      <c r="A70" s="161" t="s">
        <v>103</v>
      </c>
      <c r="B70" s="161"/>
      <c r="C70" s="161"/>
      <c r="D70" s="161"/>
      <c r="E70" s="48" t="s">
        <v>102</v>
      </c>
      <c r="F70" s="47">
        <f>'[1]24.01.2022 св.роспись'!F24</f>
        <v>78844213.730000004</v>
      </c>
      <c r="G70" s="47">
        <f>'[1]08.02.2022 св.роспись'!I24</f>
        <v>81501398.730000004</v>
      </c>
      <c r="H70" s="46">
        <f>'[1]08.02.2022 св.роспись'!H24+'[1]24.01.2022 св.роспись'!H24+587949.45</f>
        <v>3245134.45</v>
      </c>
      <c r="I70" s="46">
        <f t="shared" ref="I70:I81" si="1">H70+F70</f>
        <v>82089348.180000007</v>
      </c>
    </row>
    <row r="71" spans="1:9" ht="35.1" customHeight="1" x14ac:dyDescent="0.25">
      <c r="A71" s="161" t="s">
        <v>101</v>
      </c>
      <c r="B71" s="161"/>
      <c r="C71" s="161"/>
      <c r="D71" s="161"/>
      <c r="E71" s="48" t="s">
        <v>100</v>
      </c>
      <c r="F71" s="47">
        <f>'[1]24.01.2022 св.роспись'!F25</f>
        <v>513100</v>
      </c>
      <c r="G71" s="47">
        <f>'[1]08.02.2022 св.роспись'!I25</f>
        <v>513100</v>
      </c>
      <c r="H71" s="46">
        <f>'[1]08.02.2022 св.роспись'!H25+'[1]24.01.2022 св.роспись'!H25</f>
        <v>0</v>
      </c>
      <c r="I71" s="46">
        <f t="shared" si="1"/>
        <v>513100</v>
      </c>
    </row>
    <row r="72" spans="1:9" ht="35.1" customHeight="1" x14ac:dyDescent="0.25">
      <c r="A72" s="161" t="s">
        <v>99</v>
      </c>
      <c r="B72" s="161"/>
      <c r="C72" s="161"/>
      <c r="D72" s="161"/>
      <c r="E72" s="48" t="s">
        <v>98</v>
      </c>
      <c r="F72" s="47">
        <f>'[1]24.01.2022 св.роспись'!F26</f>
        <v>30704602.18</v>
      </c>
      <c r="G72" s="47">
        <f>'[1]08.02.2022 св.роспись'!I26</f>
        <v>28646392.18</v>
      </c>
      <c r="H72" s="46">
        <f>'[1]08.02.2022 св.роспись'!H26+'[1]24.01.2022 св.роспись'!H26+25804895.67-6000000</f>
        <v>17746685.670000002</v>
      </c>
      <c r="I72" s="46">
        <f t="shared" si="1"/>
        <v>48451287.850000001</v>
      </c>
    </row>
    <row r="73" spans="1:9" ht="24.75" customHeight="1" x14ac:dyDescent="0.25">
      <c r="A73" s="161" t="s">
        <v>97</v>
      </c>
      <c r="B73" s="161"/>
      <c r="C73" s="161"/>
      <c r="D73" s="161"/>
      <c r="E73" s="48" t="s">
        <v>96</v>
      </c>
      <c r="F73" s="47">
        <f>'[1]24.01.2022 св.роспись'!F27</f>
        <v>23202233.789999999</v>
      </c>
      <c r="G73" s="47">
        <f>'[1]08.02.2022 св.роспись'!I27</f>
        <v>23202233.789999999</v>
      </c>
      <c r="H73" s="46">
        <f>'[1]08.02.2022 св.роспись'!H27+'[1]24.01.2022 св.роспись'!H27</f>
        <v>0</v>
      </c>
      <c r="I73" s="46">
        <f t="shared" si="1"/>
        <v>23202233.789999999</v>
      </c>
    </row>
    <row r="74" spans="1:9" ht="35.1" customHeight="1" x14ac:dyDescent="0.25">
      <c r="A74" s="161" t="s">
        <v>95</v>
      </c>
      <c r="B74" s="161"/>
      <c r="C74" s="161"/>
      <c r="D74" s="161"/>
      <c r="E74" s="48" t="s">
        <v>94</v>
      </c>
      <c r="F74" s="47">
        <f>'[1]24.01.2022 св.роспись'!F28</f>
        <v>114063761.63</v>
      </c>
      <c r="G74" s="47">
        <f>'[1]08.02.2022 св.роспись'!I28</f>
        <v>134063761.63</v>
      </c>
      <c r="H74" s="46">
        <f>'[1]08.02.2022 св.роспись'!H28+'[1]24.01.2022 св.роспись'!H28-23347391.24+22597582.5+228258.41+6000000</f>
        <v>25478449.670000002</v>
      </c>
      <c r="I74" s="46">
        <f t="shared" si="1"/>
        <v>139542211.30000001</v>
      </c>
    </row>
    <row r="75" spans="1:9" ht="35.1" customHeight="1" x14ac:dyDescent="0.25">
      <c r="A75" s="161" t="s">
        <v>93</v>
      </c>
      <c r="B75" s="161"/>
      <c r="C75" s="161"/>
      <c r="D75" s="161"/>
      <c r="E75" s="48" t="s">
        <v>92</v>
      </c>
      <c r="F75" s="47">
        <f>'[1]24.01.2022 св.роспись'!F29</f>
        <v>60000</v>
      </c>
      <c r="G75" s="47">
        <f>'[1]08.02.2022 св.роспись'!I29</f>
        <v>60000</v>
      </c>
      <c r="H75" s="46">
        <f>'[1]08.02.2022 св.роспись'!H29+'[1]24.01.2022 св.роспись'!H29</f>
        <v>0</v>
      </c>
      <c r="I75" s="46">
        <f t="shared" si="1"/>
        <v>60000</v>
      </c>
    </row>
    <row r="76" spans="1:9" ht="35.1" customHeight="1" x14ac:dyDescent="0.25">
      <c r="A76" s="161" t="s">
        <v>91</v>
      </c>
      <c r="B76" s="161"/>
      <c r="C76" s="161"/>
      <c r="D76" s="161"/>
      <c r="E76" s="48" t="s">
        <v>90</v>
      </c>
      <c r="F76" s="47">
        <f>'[1]24.01.2022 св.роспись'!F30</f>
        <v>290004728.13</v>
      </c>
      <c r="G76" s="47">
        <f>'[1]08.02.2022 св.роспись'!I30</f>
        <v>290004728.13</v>
      </c>
      <c r="H76" s="46">
        <f>-150000-228258.41</f>
        <v>-378258.41000000003</v>
      </c>
      <c r="I76" s="46">
        <f t="shared" si="1"/>
        <v>289626469.71999997</v>
      </c>
    </row>
    <row r="77" spans="1:9" ht="35.1" customHeight="1" x14ac:dyDescent="0.25">
      <c r="A77" s="161" t="s">
        <v>89</v>
      </c>
      <c r="B77" s="161"/>
      <c r="C77" s="161"/>
      <c r="D77" s="161"/>
      <c r="E77" s="48" t="s">
        <v>88</v>
      </c>
      <c r="F77" s="47">
        <f>'[1]24.01.2022 св.роспись'!F31</f>
        <v>14349475.66</v>
      </c>
      <c r="G77" s="47">
        <f>'[1]08.02.2022 св.роспись'!I31</f>
        <v>14349475.66</v>
      </c>
      <c r="H77" s="46">
        <f>'[1]08.02.2022 св.роспись'!H31+'[1]24.01.2022 св.роспись'!H31</f>
        <v>0</v>
      </c>
      <c r="I77" s="46">
        <f t="shared" si="1"/>
        <v>14349475.66</v>
      </c>
    </row>
    <row r="78" spans="1:9" ht="35.1" customHeight="1" x14ac:dyDescent="0.25">
      <c r="A78" s="161" t="s">
        <v>87</v>
      </c>
      <c r="B78" s="161"/>
      <c r="C78" s="161"/>
      <c r="D78" s="161"/>
      <c r="E78" s="48" t="s">
        <v>86</v>
      </c>
      <c r="F78" s="47">
        <f>'[1]24.01.2022 св.роспись'!F32</f>
        <v>23901732</v>
      </c>
      <c r="G78" s="47">
        <f>'[1]08.02.2022 св.роспись'!I32</f>
        <v>23901732</v>
      </c>
      <c r="H78" s="46">
        <f>'[1]08.02.2022 св.роспись'!H32+'[1]24.01.2022 св.роспись'!H32</f>
        <v>0</v>
      </c>
      <c r="I78" s="46">
        <f t="shared" si="1"/>
        <v>23901732</v>
      </c>
    </row>
    <row r="79" spans="1:9" ht="35.1" customHeight="1" x14ac:dyDescent="0.25">
      <c r="A79" s="161" t="s">
        <v>85</v>
      </c>
      <c r="B79" s="161"/>
      <c r="C79" s="161"/>
      <c r="D79" s="161"/>
      <c r="E79" s="48" t="s">
        <v>84</v>
      </c>
      <c r="F79" s="47">
        <f>'[1]24.01.2022 св.роспись'!F33</f>
        <v>37623077.689999998</v>
      </c>
      <c r="G79" s="47">
        <f>'[1]08.02.2022 св.роспись'!I33</f>
        <v>37773077.689999998</v>
      </c>
      <c r="H79" s="46">
        <f>'[1]08.02.2022 св.роспись'!H33+'[1]24.01.2022 св.роспись'!H33</f>
        <v>150000</v>
      </c>
      <c r="I79" s="46">
        <f t="shared" si="1"/>
        <v>37773077.689999998</v>
      </c>
    </row>
    <row r="80" spans="1:9" ht="35.1" customHeight="1" x14ac:dyDescent="0.25">
      <c r="A80" s="161" t="s">
        <v>83</v>
      </c>
      <c r="B80" s="161"/>
      <c r="C80" s="161"/>
      <c r="D80" s="161"/>
      <c r="E80" s="48" t="s">
        <v>82</v>
      </c>
      <c r="F80" s="47">
        <f>'[1]24.01.2022 св.роспись'!F34</f>
        <v>5597463.2999999998</v>
      </c>
      <c r="G80" s="47">
        <f>'[1]08.02.2022 св.роспись'!I34</f>
        <v>5597463.2999999998</v>
      </c>
      <c r="H80" s="46">
        <f>'[1]08.02.2022 св.роспись'!H34+'[1]24.01.2022 св.роспись'!H34</f>
        <v>0</v>
      </c>
      <c r="I80" s="46">
        <f t="shared" si="1"/>
        <v>5597463.2999999998</v>
      </c>
    </row>
    <row r="81" spans="1:9" ht="35.1" customHeight="1" x14ac:dyDescent="0.25">
      <c r="A81" s="161" t="s">
        <v>81</v>
      </c>
      <c r="B81" s="161"/>
      <c r="C81" s="161"/>
      <c r="D81" s="161"/>
      <c r="E81" s="48" t="s">
        <v>80</v>
      </c>
      <c r="F81" s="47">
        <v>0</v>
      </c>
      <c r="G81" s="47">
        <v>0</v>
      </c>
      <c r="H81" s="46">
        <v>0</v>
      </c>
      <c r="I81" s="46">
        <f t="shared" si="1"/>
        <v>0</v>
      </c>
    </row>
    <row r="82" spans="1:9" ht="29.25" customHeight="1" x14ac:dyDescent="0.25">
      <c r="A82" s="208" t="s">
        <v>79</v>
      </c>
      <c r="B82" s="208"/>
      <c r="C82" s="208"/>
      <c r="D82" s="208"/>
      <c r="E82" s="208"/>
      <c r="F82" s="45">
        <f>F80+F79+F78+F77+F76+F75+F74+F73+F72+F71+F70+F81</f>
        <v>618864388.11000001</v>
      </c>
      <c r="G82" s="45">
        <f>G80+G79+G78+G77+G76+G75+G74+G73+G72+G71+G70+G81</f>
        <v>639613363.11000001</v>
      </c>
      <c r="H82" s="45">
        <f>H80+H79+H78+H77+H76+H75+H74+H73+H72+H71+H70+H81</f>
        <v>46242011.38000001</v>
      </c>
      <c r="I82" s="45">
        <f>I80+I79+I78+I77+I76+I75+I74+I73+I72+I71+I70+I81</f>
        <v>665106399.49000001</v>
      </c>
    </row>
    <row r="83" spans="1:9" ht="9.75" customHeight="1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ht="18.75" x14ac:dyDescent="0.25">
      <c r="A84" s="156" t="s">
        <v>43</v>
      </c>
      <c r="B84" s="156"/>
      <c r="C84" s="156"/>
      <c r="D84" s="156"/>
      <c r="E84" s="156"/>
      <c r="F84" s="156"/>
      <c r="G84" s="156"/>
      <c r="H84" s="156"/>
      <c r="I84" s="156"/>
    </row>
    <row r="85" spans="1:9" s="28" customFormat="1" ht="9.7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</row>
    <row r="86" spans="1:9" s="28" customFormat="1" ht="48.6" customHeight="1" x14ac:dyDescent="0.25">
      <c r="A86" s="162" t="s">
        <v>109</v>
      </c>
      <c r="B86" s="162"/>
      <c r="C86" s="162"/>
      <c r="D86" s="162"/>
      <c r="E86" s="49" t="s">
        <v>108</v>
      </c>
      <c r="F86" s="49" t="s">
        <v>107</v>
      </c>
      <c r="G86" s="50" t="s">
        <v>106</v>
      </c>
      <c r="H86" s="49" t="s">
        <v>105</v>
      </c>
      <c r="I86" s="49" t="s">
        <v>104</v>
      </c>
    </row>
    <row r="87" spans="1:9" s="28" customFormat="1" ht="25.15" customHeight="1" x14ac:dyDescent="0.25">
      <c r="A87" s="161" t="s">
        <v>103</v>
      </c>
      <c r="B87" s="161"/>
      <c r="C87" s="161"/>
      <c r="D87" s="161"/>
      <c r="E87" s="48" t="s">
        <v>102</v>
      </c>
      <c r="F87" s="47">
        <v>77909793.200000003</v>
      </c>
      <c r="G87" s="47">
        <f t="shared" ref="G87:G98" si="2">F87</f>
        <v>77909793.200000003</v>
      </c>
      <c r="H87" s="46">
        <f>-79.28</f>
        <v>-79.28</v>
      </c>
      <c r="I87" s="46">
        <f t="shared" ref="I87:I98" si="3">H87+F87</f>
        <v>77909713.920000002</v>
      </c>
    </row>
    <row r="88" spans="1:9" s="28" customFormat="1" ht="25.15" customHeight="1" x14ac:dyDescent="0.25">
      <c r="A88" s="161" t="s">
        <v>101</v>
      </c>
      <c r="B88" s="161"/>
      <c r="C88" s="161"/>
      <c r="D88" s="161"/>
      <c r="E88" s="48" t="s">
        <v>100</v>
      </c>
      <c r="F88" s="47">
        <f>'[2]СБР № 1'!$H$225</f>
        <v>530500</v>
      </c>
      <c r="G88" s="47">
        <f t="shared" si="2"/>
        <v>530500</v>
      </c>
      <c r="H88" s="46">
        <f>'[1]08.02.2022 св.роспись'!H41+'[1]24.01.2022 св.роспись'!H41</f>
        <v>0</v>
      </c>
      <c r="I88" s="46">
        <f t="shared" si="3"/>
        <v>530500</v>
      </c>
    </row>
    <row r="89" spans="1:9" s="28" customFormat="1" ht="25.15" customHeight="1" x14ac:dyDescent="0.25">
      <c r="A89" s="161" t="s">
        <v>99</v>
      </c>
      <c r="B89" s="161"/>
      <c r="C89" s="161"/>
      <c r="D89" s="161"/>
      <c r="E89" s="48" t="s">
        <v>98</v>
      </c>
      <c r="F89" s="47">
        <f>'[2]СБР № 1'!$H$243</f>
        <v>23506937.34</v>
      </c>
      <c r="G89" s="47">
        <f t="shared" si="2"/>
        <v>23506937.34</v>
      </c>
      <c r="H89" s="46">
        <f>'[1]08.02.2022 св.роспись'!H42+'[1]24.01.2022 св.роспись'!H42</f>
        <v>0</v>
      </c>
      <c r="I89" s="46">
        <f t="shared" si="3"/>
        <v>23506937.34</v>
      </c>
    </row>
    <row r="90" spans="1:9" s="28" customFormat="1" ht="25.15" customHeight="1" x14ac:dyDescent="0.25">
      <c r="A90" s="161" t="s">
        <v>97</v>
      </c>
      <c r="B90" s="161"/>
      <c r="C90" s="161"/>
      <c r="D90" s="161"/>
      <c r="E90" s="48" t="s">
        <v>96</v>
      </c>
      <c r="F90" s="47">
        <f>'[2]СБР № 1'!$H$303</f>
        <v>19563695.120000001</v>
      </c>
      <c r="G90" s="47">
        <f t="shared" si="2"/>
        <v>19563695.120000001</v>
      </c>
      <c r="H90" s="46">
        <f>'[1]08.02.2022 св.роспись'!H43+'[1]24.01.2022 св.роспись'!H43</f>
        <v>0</v>
      </c>
      <c r="I90" s="46">
        <f t="shared" si="3"/>
        <v>19563695.120000001</v>
      </c>
    </row>
    <row r="91" spans="1:9" s="28" customFormat="1" ht="25.15" customHeight="1" x14ac:dyDescent="0.25">
      <c r="A91" s="161" t="s">
        <v>95</v>
      </c>
      <c r="B91" s="161"/>
      <c r="C91" s="161"/>
      <c r="D91" s="161"/>
      <c r="E91" s="48" t="s">
        <v>94</v>
      </c>
      <c r="F91" s="47">
        <f>'[2]СБР № 1'!$H$388</f>
        <v>98885674.180000007</v>
      </c>
      <c r="G91" s="47">
        <f t="shared" si="2"/>
        <v>98885674.180000007</v>
      </c>
      <c r="H91" s="46">
        <v>0</v>
      </c>
      <c r="I91" s="46">
        <f t="shared" si="3"/>
        <v>98885674.180000007</v>
      </c>
    </row>
    <row r="92" spans="1:9" s="28" customFormat="1" ht="25.15" customHeight="1" x14ac:dyDescent="0.25">
      <c r="A92" s="161" t="s">
        <v>93</v>
      </c>
      <c r="B92" s="161"/>
      <c r="C92" s="161"/>
      <c r="D92" s="161"/>
      <c r="E92" s="48" t="s">
        <v>92</v>
      </c>
      <c r="F92" s="47">
        <f>'[2]СБР № 1'!$H$536</f>
        <v>60000</v>
      </c>
      <c r="G92" s="47">
        <f t="shared" si="2"/>
        <v>60000</v>
      </c>
      <c r="H92" s="46">
        <v>0</v>
      </c>
      <c r="I92" s="46">
        <f t="shared" si="3"/>
        <v>60000</v>
      </c>
    </row>
    <row r="93" spans="1:9" s="28" customFormat="1" ht="25.15" customHeight="1" x14ac:dyDescent="0.25">
      <c r="A93" s="161" t="s">
        <v>91</v>
      </c>
      <c r="B93" s="161"/>
      <c r="C93" s="161"/>
      <c r="D93" s="161"/>
      <c r="E93" s="48" t="s">
        <v>90</v>
      </c>
      <c r="F93" s="47">
        <f>'[2]СБР № 1'!$H$550</f>
        <v>280171639.25999999</v>
      </c>
      <c r="G93" s="47">
        <f t="shared" si="2"/>
        <v>280171639.25999999</v>
      </c>
      <c r="H93" s="46">
        <v>0</v>
      </c>
      <c r="I93" s="46">
        <f t="shared" si="3"/>
        <v>280171639.25999999</v>
      </c>
    </row>
    <row r="94" spans="1:9" s="28" customFormat="1" ht="25.15" customHeight="1" x14ac:dyDescent="0.25">
      <c r="A94" s="161" t="s">
        <v>89</v>
      </c>
      <c r="B94" s="161"/>
      <c r="C94" s="161"/>
      <c r="D94" s="161"/>
      <c r="E94" s="48" t="s">
        <v>88</v>
      </c>
      <c r="F94" s="47">
        <f>'[2]СБР № 1'!$H$932</f>
        <v>12530511.189999999</v>
      </c>
      <c r="G94" s="47">
        <f t="shared" si="2"/>
        <v>12530511.189999999</v>
      </c>
      <c r="H94" s="46">
        <v>0</v>
      </c>
      <c r="I94" s="46">
        <f t="shared" si="3"/>
        <v>12530511.189999999</v>
      </c>
    </row>
    <row r="95" spans="1:9" s="28" customFormat="1" ht="25.15" customHeight="1" x14ac:dyDescent="0.25">
      <c r="A95" s="161" t="s">
        <v>87</v>
      </c>
      <c r="B95" s="161"/>
      <c r="C95" s="161"/>
      <c r="D95" s="161"/>
      <c r="E95" s="48" t="s">
        <v>86</v>
      </c>
      <c r="F95" s="47">
        <v>24452150</v>
      </c>
      <c r="G95" s="47">
        <f t="shared" si="2"/>
        <v>24452150</v>
      </c>
      <c r="H95" s="46">
        <v>0</v>
      </c>
      <c r="I95" s="46">
        <f t="shared" si="3"/>
        <v>24452150</v>
      </c>
    </row>
    <row r="96" spans="1:9" s="28" customFormat="1" ht="25.15" customHeight="1" x14ac:dyDescent="0.25">
      <c r="A96" s="161" t="s">
        <v>85</v>
      </c>
      <c r="B96" s="161"/>
      <c r="C96" s="161"/>
      <c r="D96" s="161"/>
      <c r="E96" s="48" t="s">
        <v>84</v>
      </c>
      <c r="F96" s="47">
        <f>'[2]СБР № 1'!$H$1092</f>
        <v>31310181.350000001</v>
      </c>
      <c r="G96" s="47">
        <f t="shared" si="2"/>
        <v>31310181.350000001</v>
      </c>
      <c r="H96" s="46">
        <f>'[1]08.02.2022 св.роспись'!H49+'[1]24.01.2022 св.роспись'!H49</f>
        <v>0</v>
      </c>
      <c r="I96" s="46">
        <f t="shared" si="3"/>
        <v>31310181.350000001</v>
      </c>
    </row>
    <row r="97" spans="1:9" s="28" customFormat="1" ht="25.15" customHeight="1" x14ac:dyDescent="0.25">
      <c r="A97" s="161" t="s">
        <v>83</v>
      </c>
      <c r="B97" s="161"/>
      <c r="C97" s="161"/>
      <c r="D97" s="161"/>
      <c r="E97" s="48" t="s">
        <v>82</v>
      </c>
      <c r="F97" s="47">
        <f>'[2]СБР № 1'!$H$1173</f>
        <v>5676396.6299999999</v>
      </c>
      <c r="G97" s="47">
        <f t="shared" si="2"/>
        <v>5676396.6299999999</v>
      </c>
      <c r="H97" s="46">
        <f>'[1]08.02.2022 св.роспись'!H50+'[1]24.01.2022 св.роспись'!H50</f>
        <v>0</v>
      </c>
      <c r="I97" s="46">
        <f t="shared" si="3"/>
        <v>5676396.6299999999</v>
      </c>
    </row>
    <row r="98" spans="1:9" s="28" customFormat="1" ht="25.15" customHeight="1" x14ac:dyDescent="0.25">
      <c r="A98" s="161" t="s">
        <v>81</v>
      </c>
      <c r="B98" s="161"/>
      <c r="C98" s="161"/>
      <c r="D98" s="161"/>
      <c r="E98" s="48" t="s">
        <v>80</v>
      </c>
      <c r="F98" s="47">
        <f>'[2]СБР № 1'!$H$1258</f>
        <v>0</v>
      </c>
      <c r="G98" s="47">
        <f t="shared" si="2"/>
        <v>0</v>
      </c>
      <c r="H98" s="46">
        <v>0</v>
      </c>
      <c r="I98" s="46">
        <f t="shared" si="3"/>
        <v>0</v>
      </c>
    </row>
    <row r="99" spans="1:9" s="28" customFormat="1" ht="25.15" customHeight="1" x14ac:dyDescent="0.25">
      <c r="A99" s="208" t="s">
        <v>79</v>
      </c>
      <c r="B99" s="208"/>
      <c r="C99" s="208"/>
      <c r="D99" s="208"/>
      <c r="E99" s="208"/>
      <c r="F99" s="45">
        <f>F97+F96+F95+F94+F93+F92+F91+F90+F89+F88+F87+F98</f>
        <v>574597478.26999998</v>
      </c>
      <c r="G99" s="45">
        <f>G97+G96+G95+G94+G93+G92+G91+G90+G89+G88+G87+G98</f>
        <v>574597478.26999998</v>
      </c>
      <c r="H99" s="45">
        <f>H97+H96+H95+H94+H93+H92+H91+H90+H89+H88+H87+H98</f>
        <v>-79.28</v>
      </c>
      <c r="I99" s="45">
        <f>I97+I96+I95+I94+I93+I92+I91+I90+I89+I88+I87+I98</f>
        <v>574597398.99000001</v>
      </c>
    </row>
    <row r="100" spans="1:9" s="28" customFormat="1" ht="9.75" customHeight="1" x14ac:dyDescent="0.2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s="28" customFormat="1" ht="25.15" customHeight="1" x14ac:dyDescent="0.25">
      <c r="A101" s="156" t="s">
        <v>14</v>
      </c>
      <c r="B101" s="156"/>
      <c r="C101" s="156"/>
      <c r="D101" s="156"/>
      <c r="E101" s="156"/>
      <c r="F101" s="156"/>
      <c r="G101" s="156"/>
      <c r="H101" s="156"/>
      <c r="I101" s="156"/>
    </row>
    <row r="102" spans="1:9" s="28" customFormat="1" ht="25.1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s="28" customFormat="1" ht="52.15" customHeight="1" x14ac:dyDescent="0.25">
      <c r="A103" s="162" t="s">
        <v>109</v>
      </c>
      <c r="B103" s="162"/>
      <c r="C103" s="162"/>
      <c r="D103" s="162"/>
      <c r="E103" s="49" t="s">
        <v>108</v>
      </c>
      <c r="F103" s="49" t="s">
        <v>107</v>
      </c>
      <c r="G103" s="50" t="s">
        <v>106</v>
      </c>
      <c r="H103" s="49" t="s">
        <v>105</v>
      </c>
      <c r="I103" s="49" t="s">
        <v>104</v>
      </c>
    </row>
    <row r="104" spans="1:9" s="28" customFormat="1" ht="25.15" customHeight="1" x14ac:dyDescent="0.25">
      <c r="A104" s="161" t="s">
        <v>103</v>
      </c>
      <c r="B104" s="161"/>
      <c r="C104" s="161"/>
      <c r="D104" s="161"/>
      <c r="E104" s="48" t="s">
        <v>102</v>
      </c>
      <c r="F104" s="47">
        <v>77952878.189999998</v>
      </c>
      <c r="G104" s="47">
        <f t="shared" ref="G104:G115" si="4">F104</f>
        <v>77952878.189999998</v>
      </c>
      <c r="H104" s="46">
        <f>-71.27</f>
        <v>-71.27</v>
      </c>
      <c r="I104" s="46">
        <f t="shared" ref="I104:I115" si="5">H104+F104</f>
        <v>77952806.920000002</v>
      </c>
    </row>
    <row r="105" spans="1:9" s="28" customFormat="1" ht="25.15" customHeight="1" x14ac:dyDescent="0.25">
      <c r="A105" s="161" t="s">
        <v>101</v>
      </c>
      <c r="B105" s="161"/>
      <c r="C105" s="161"/>
      <c r="D105" s="161"/>
      <c r="E105" s="48" t="s">
        <v>100</v>
      </c>
      <c r="F105" s="47">
        <f>'[2]СБР № 1'!$I$225</f>
        <v>549400</v>
      </c>
      <c r="G105" s="47">
        <f t="shared" si="4"/>
        <v>549400</v>
      </c>
      <c r="H105" s="46">
        <v>0</v>
      </c>
      <c r="I105" s="46">
        <f t="shared" si="5"/>
        <v>549400</v>
      </c>
    </row>
    <row r="106" spans="1:9" s="28" customFormat="1" ht="25.15" customHeight="1" x14ac:dyDescent="0.25">
      <c r="A106" s="161" t="s">
        <v>99</v>
      </c>
      <c r="B106" s="161"/>
      <c r="C106" s="161"/>
      <c r="D106" s="161"/>
      <c r="E106" s="48" t="s">
        <v>98</v>
      </c>
      <c r="F106" s="47">
        <f>'[2]СБР № 1'!$I$243</f>
        <v>23679892.050000001</v>
      </c>
      <c r="G106" s="47">
        <f t="shared" si="4"/>
        <v>23679892.050000001</v>
      </c>
      <c r="H106" s="46">
        <f>-478669.97</f>
        <v>-478669.97</v>
      </c>
      <c r="I106" s="46">
        <f t="shared" si="5"/>
        <v>23201222.080000002</v>
      </c>
    </row>
    <row r="107" spans="1:9" s="28" customFormat="1" ht="25.15" customHeight="1" x14ac:dyDescent="0.25">
      <c r="A107" s="161" t="s">
        <v>97</v>
      </c>
      <c r="B107" s="161"/>
      <c r="C107" s="161"/>
      <c r="D107" s="161"/>
      <c r="E107" s="48" t="s">
        <v>96</v>
      </c>
      <c r="F107" s="47">
        <f>'[2]СБР № 1'!$I$303</f>
        <v>20090588.120000001</v>
      </c>
      <c r="G107" s="47">
        <f t="shared" si="4"/>
        <v>20090588.120000001</v>
      </c>
      <c r="H107" s="46">
        <v>0</v>
      </c>
      <c r="I107" s="46">
        <f t="shared" si="5"/>
        <v>20090588.120000001</v>
      </c>
    </row>
    <row r="108" spans="1:9" s="28" customFormat="1" ht="25.15" customHeight="1" x14ac:dyDescent="0.25">
      <c r="A108" s="161" t="s">
        <v>95</v>
      </c>
      <c r="B108" s="161"/>
      <c r="C108" s="161"/>
      <c r="D108" s="161"/>
      <c r="E108" s="48" t="s">
        <v>94</v>
      </c>
      <c r="F108" s="47">
        <f>'[2]СБР № 1'!$I$388</f>
        <v>77686771.900000006</v>
      </c>
      <c r="G108" s="47">
        <f t="shared" si="4"/>
        <v>77686771.900000006</v>
      </c>
      <c r="H108" s="46">
        <v>0</v>
      </c>
      <c r="I108" s="46">
        <f t="shared" si="5"/>
        <v>77686771.900000006</v>
      </c>
    </row>
    <row r="109" spans="1:9" s="28" customFormat="1" ht="25.15" customHeight="1" x14ac:dyDescent="0.25">
      <c r="A109" s="161" t="s">
        <v>93</v>
      </c>
      <c r="B109" s="161"/>
      <c r="C109" s="161"/>
      <c r="D109" s="161"/>
      <c r="E109" s="48" t="s">
        <v>92</v>
      </c>
      <c r="F109" s="47">
        <f>'[2]СБР № 1'!$I$536</f>
        <v>60000</v>
      </c>
      <c r="G109" s="47">
        <f t="shared" si="4"/>
        <v>60000</v>
      </c>
      <c r="H109" s="46">
        <v>0</v>
      </c>
      <c r="I109" s="46">
        <f t="shared" si="5"/>
        <v>60000</v>
      </c>
    </row>
    <row r="110" spans="1:9" s="28" customFormat="1" ht="25.15" customHeight="1" x14ac:dyDescent="0.25">
      <c r="A110" s="161" t="s">
        <v>91</v>
      </c>
      <c r="B110" s="161"/>
      <c r="C110" s="161"/>
      <c r="D110" s="161"/>
      <c r="E110" s="48" t="s">
        <v>90</v>
      </c>
      <c r="F110" s="47">
        <f>'[2]СБР № 1'!$I$550</f>
        <v>280967102.94999999</v>
      </c>
      <c r="G110" s="47">
        <f t="shared" si="4"/>
        <v>280967102.94999999</v>
      </c>
      <c r="H110" s="46">
        <v>0</v>
      </c>
      <c r="I110" s="46">
        <f t="shared" si="5"/>
        <v>280967102.94999999</v>
      </c>
    </row>
    <row r="111" spans="1:9" s="28" customFormat="1" ht="25.15" customHeight="1" x14ac:dyDescent="0.25">
      <c r="A111" s="161" t="s">
        <v>89</v>
      </c>
      <c r="B111" s="161"/>
      <c r="C111" s="161"/>
      <c r="D111" s="161"/>
      <c r="E111" s="48" t="s">
        <v>88</v>
      </c>
      <c r="F111" s="47">
        <f>'[2]СБР № 1'!$I$932</f>
        <v>12530538.029999999</v>
      </c>
      <c r="G111" s="47">
        <f t="shared" si="4"/>
        <v>12530538.029999999</v>
      </c>
      <c r="H111" s="46">
        <v>0</v>
      </c>
      <c r="I111" s="46">
        <f t="shared" si="5"/>
        <v>12530538.029999999</v>
      </c>
    </row>
    <row r="112" spans="1:9" s="28" customFormat="1" ht="25.15" customHeight="1" x14ac:dyDescent="0.25">
      <c r="A112" s="161" t="s">
        <v>87</v>
      </c>
      <c r="B112" s="161"/>
      <c r="C112" s="161"/>
      <c r="D112" s="161"/>
      <c r="E112" s="48" t="s">
        <v>86</v>
      </c>
      <c r="F112" s="47">
        <v>24671872</v>
      </c>
      <c r="G112" s="47">
        <f t="shared" si="4"/>
        <v>24671872</v>
      </c>
      <c r="H112" s="46">
        <f>'[1]08.02.2022 св.роспись'!H64+'[1]24.01.2022 св.роспись'!H64</f>
        <v>0</v>
      </c>
      <c r="I112" s="46">
        <f t="shared" si="5"/>
        <v>24671872</v>
      </c>
    </row>
    <row r="113" spans="1:9" s="28" customFormat="1" ht="25.15" customHeight="1" x14ac:dyDescent="0.25">
      <c r="A113" s="161" t="s">
        <v>85</v>
      </c>
      <c r="B113" s="161"/>
      <c r="C113" s="161"/>
      <c r="D113" s="161"/>
      <c r="E113" s="48" t="s">
        <v>84</v>
      </c>
      <c r="F113" s="47">
        <f>'[2]СБР № 1'!$I$1092</f>
        <v>31273269.09</v>
      </c>
      <c r="G113" s="47">
        <f t="shared" si="4"/>
        <v>31273269.09</v>
      </c>
      <c r="H113" s="46">
        <f>'[1]08.02.2022 св.роспись'!H65+'[1]24.01.2022 св.роспись'!H65</f>
        <v>0</v>
      </c>
      <c r="I113" s="46">
        <f t="shared" si="5"/>
        <v>31273269.09</v>
      </c>
    </row>
    <row r="114" spans="1:9" s="28" customFormat="1" ht="25.15" customHeight="1" x14ac:dyDescent="0.25">
      <c r="A114" s="161" t="s">
        <v>83</v>
      </c>
      <c r="B114" s="161"/>
      <c r="C114" s="161"/>
      <c r="D114" s="161"/>
      <c r="E114" s="48" t="s">
        <v>82</v>
      </c>
      <c r="F114" s="47">
        <f>'[2]СБР № 1'!$I$1173</f>
        <v>5699550.5199999996</v>
      </c>
      <c r="G114" s="47">
        <f t="shared" si="4"/>
        <v>5699550.5199999996</v>
      </c>
      <c r="H114" s="46">
        <f>'[1]08.02.2022 св.роспись'!H66+'[1]24.01.2022 св.роспись'!H66</f>
        <v>0</v>
      </c>
      <c r="I114" s="46">
        <f t="shared" si="5"/>
        <v>5699550.5199999996</v>
      </c>
    </row>
    <row r="115" spans="1:9" s="28" customFormat="1" ht="25.15" customHeight="1" x14ac:dyDescent="0.25">
      <c r="A115" s="161" t="s">
        <v>81</v>
      </c>
      <c r="B115" s="161"/>
      <c r="C115" s="161"/>
      <c r="D115" s="161"/>
      <c r="E115" s="48" t="s">
        <v>80</v>
      </c>
      <c r="F115" s="47">
        <f>'[2]СБР № 1'!$I$1258</f>
        <v>325142.93</v>
      </c>
      <c r="G115" s="47">
        <f t="shared" si="4"/>
        <v>325142.93</v>
      </c>
      <c r="H115" s="46">
        <f>478669.97</f>
        <v>478669.97</v>
      </c>
      <c r="I115" s="46">
        <f t="shared" si="5"/>
        <v>803812.89999999991</v>
      </c>
    </row>
    <row r="116" spans="1:9" s="28" customFormat="1" ht="25.15" customHeight="1" x14ac:dyDescent="0.25">
      <c r="A116" s="208" t="s">
        <v>79</v>
      </c>
      <c r="B116" s="208"/>
      <c r="C116" s="208"/>
      <c r="D116" s="208"/>
      <c r="E116" s="208"/>
      <c r="F116" s="45">
        <f>F114+F113+F112+F111+F110+F109+F108+F107+F106+F105+F104+F115</f>
        <v>555487005.77999997</v>
      </c>
      <c r="G116" s="45">
        <f>G114+G113+G112+G111+G110+G109+G108+G107+G106+G105+G104+G115</f>
        <v>555487005.77999997</v>
      </c>
      <c r="H116" s="45">
        <f>H114+H113+H112+H111+H110+H109+H108+H107+H106+H105+H104+H115</f>
        <v>-71.270000000018626</v>
      </c>
      <c r="I116" s="45">
        <f>I114+I113+I112+I111+I110+I109+I108+I107+I106+I105+I104+I115</f>
        <v>555486934.50999999</v>
      </c>
    </row>
    <row r="117" spans="1:9" s="28" customFormat="1" ht="9.75" customHeight="1" x14ac:dyDescent="0.2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s="28" customFormat="1" ht="9.75" customHeight="1" x14ac:dyDescent="0.2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s="28" customFormat="1" ht="28.9" customHeight="1" x14ac:dyDescent="0.25">
      <c r="A119" s="225" t="s">
        <v>78</v>
      </c>
      <c r="B119" s="225"/>
      <c r="C119" s="225"/>
      <c r="D119" s="225"/>
      <c r="E119" s="225"/>
      <c r="F119" s="225"/>
      <c r="G119" s="225"/>
      <c r="H119" s="225"/>
      <c r="I119" s="225"/>
    </row>
    <row r="120" spans="1:9" s="28" customFormat="1" ht="18.75" x14ac:dyDescent="0.25">
      <c r="A120" s="43"/>
    </row>
    <row r="121" spans="1:9" s="28" customFormat="1" ht="18.75" x14ac:dyDescent="0.25">
      <c r="A121" s="226" t="s">
        <v>77</v>
      </c>
      <c r="B121" s="226"/>
      <c r="C121" s="226"/>
      <c r="D121" s="226"/>
      <c r="E121" s="226"/>
      <c r="F121" s="226"/>
      <c r="G121" s="226"/>
      <c r="H121" s="226"/>
      <c r="I121" s="226"/>
    </row>
    <row r="122" spans="1:9" s="28" customFormat="1" ht="40.5" customHeight="1" x14ac:dyDescent="0.25">
      <c r="A122" s="125" t="s">
        <v>18</v>
      </c>
      <c r="B122" s="125"/>
      <c r="C122" s="125"/>
      <c r="D122" s="125"/>
      <c r="E122" s="125"/>
      <c r="F122" s="125"/>
      <c r="G122" s="125"/>
      <c r="H122" s="125"/>
      <c r="I122" s="125"/>
    </row>
    <row r="123" spans="1:9" s="28" customFormat="1" ht="36.6" customHeight="1" x14ac:dyDescent="0.25">
      <c r="A123" s="126" t="s">
        <v>13</v>
      </c>
      <c r="B123" s="127"/>
      <c r="C123" s="126" t="s">
        <v>12</v>
      </c>
      <c r="D123" s="128"/>
      <c r="E123" s="128"/>
      <c r="F123" s="128"/>
      <c r="G123" s="128"/>
      <c r="H123" s="128"/>
      <c r="I123" s="127"/>
    </row>
    <row r="124" spans="1:9" s="28" customFormat="1" ht="18.75" customHeight="1" x14ac:dyDescent="0.25">
      <c r="A124" s="109" t="s">
        <v>11</v>
      </c>
      <c r="B124" s="110"/>
      <c r="C124" s="111">
        <v>3245134</v>
      </c>
      <c r="D124" s="112"/>
      <c r="E124" s="113"/>
      <c r="F124" s="114" t="s">
        <v>6</v>
      </c>
      <c r="G124" s="115"/>
      <c r="H124" s="26" t="s">
        <v>76</v>
      </c>
      <c r="I124" s="41" t="s">
        <v>4</v>
      </c>
    </row>
    <row r="125" spans="1:9" s="28" customFormat="1" ht="18.75" customHeight="1" x14ac:dyDescent="0.25">
      <c r="A125" s="109" t="s">
        <v>9</v>
      </c>
      <c r="B125" s="110"/>
      <c r="C125" s="111" t="s">
        <v>8</v>
      </c>
      <c r="D125" s="112"/>
      <c r="E125" s="113"/>
      <c r="F125" s="114" t="s">
        <v>6</v>
      </c>
      <c r="G125" s="115"/>
      <c r="H125" s="44" t="s">
        <v>8</v>
      </c>
      <c r="I125" s="24" t="s">
        <v>4</v>
      </c>
    </row>
    <row r="126" spans="1:9" s="28" customFormat="1" ht="18.75" customHeight="1" x14ac:dyDescent="0.25">
      <c r="A126" s="93" t="s">
        <v>7</v>
      </c>
      <c r="B126" s="94"/>
      <c r="C126" s="95">
        <v>82089348</v>
      </c>
      <c r="D126" s="96"/>
      <c r="E126" s="97"/>
      <c r="F126" s="98" t="s">
        <v>6</v>
      </c>
      <c r="G126" s="99"/>
      <c r="H126" s="22" t="s">
        <v>42</v>
      </c>
      <c r="I126" s="40" t="s">
        <v>4</v>
      </c>
    </row>
    <row r="127" spans="1:9" s="28" customFormat="1" ht="123.75" customHeight="1" x14ac:dyDescent="0.25">
      <c r="A127" s="207" t="s">
        <v>3</v>
      </c>
      <c r="B127" s="207"/>
      <c r="C127" s="102">
        <f>30403.45+9181.84+912103.5+275455.2+79170.58+880929.56+118755.87</f>
        <v>2306000</v>
      </c>
      <c r="D127" s="103"/>
      <c r="E127" s="104"/>
      <c r="F127" s="105" t="s">
        <v>75</v>
      </c>
      <c r="G127" s="105"/>
      <c r="H127" s="105"/>
      <c r="I127" s="105"/>
    </row>
    <row r="128" spans="1:9" s="28" customFormat="1" ht="161.25" customHeight="1" x14ac:dyDescent="0.25">
      <c r="A128" s="207"/>
      <c r="B128" s="207"/>
      <c r="C128" s="102">
        <v>501185</v>
      </c>
      <c r="D128" s="103"/>
      <c r="E128" s="104"/>
      <c r="F128" s="105" t="s">
        <v>74</v>
      </c>
      <c r="G128" s="105"/>
      <c r="H128" s="105"/>
      <c r="I128" s="105"/>
    </row>
    <row r="129" spans="1:9" s="28" customFormat="1" ht="73.900000000000006" customHeight="1" x14ac:dyDescent="0.25">
      <c r="A129" s="207"/>
      <c r="B129" s="207"/>
      <c r="C129" s="102">
        <v>-2129.15</v>
      </c>
      <c r="D129" s="103"/>
      <c r="E129" s="104"/>
      <c r="F129" s="105" t="s">
        <v>69</v>
      </c>
      <c r="G129" s="105"/>
      <c r="H129" s="105"/>
      <c r="I129" s="105"/>
    </row>
    <row r="130" spans="1:9" s="28" customFormat="1" ht="54" customHeight="1" x14ac:dyDescent="0.25">
      <c r="A130" s="207"/>
      <c r="B130" s="207"/>
      <c r="C130" s="102">
        <v>440078.6</v>
      </c>
      <c r="D130" s="103"/>
      <c r="E130" s="104"/>
      <c r="F130" s="105" t="s">
        <v>73</v>
      </c>
      <c r="G130" s="105"/>
      <c r="H130" s="105"/>
      <c r="I130" s="105"/>
    </row>
    <row r="131" spans="1:9" s="28" customFormat="1" ht="18.75" customHeight="1" x14ac:dyDescent="0.3">
      <c r="A131" s="207"/>
      <c r="B131" s="207"/>
      <c r="C131" s="76">
        <f>-150000-134460-250000-147070</f>
        <v>-681530</v>
      </c>
      <c r="D131" s="77"/>
      <c r="E131" s="78"/>
      <c r="F131" s="80" t="s">
        <v>17</v>
      </c>
      <c r="G131" s="81"/>
      <c r="H131" s="81"/>
      <c r="I131" s="82"/>
    </row>
    <row r="132" spans="1:9" s="28" customFormat="1" ht="18.75" customHeight="1" x14ac:dyDescent="0.3">
      <c r="A132" s="207"/>
      <c r="B132" s="207"/>
      <c r="C132" s="76">
        <v>681530</v>
      </c>
      <c r="D132" s="77"/>
      <c r="E132" s="78"/>
      <c r="F132" s="83"/>
      <c r="G132" s="84"/>
      <c r="H132" s="84"/>
      <c r="I132" s="85"/>
    </row>
    <row r="133" spans="1:9" s="28" customFormat="1" ht="9.75" customHeight="1" x14ac:dyDescent="0.2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s="28" customFormat="1" ht="25.15" customHeight="1" x14ac:dyDescent="0.25">
      <c r="A134" s="125" t="s">
        <v>43</v>
      </c>
      <c r="B134" s="125"/>
      <c r="C134" s="125"/>
      <c r="D134" s="125"/>
      <c r="E134" s="125"/>
      <c r="F134" s="125"/>
      <c r="G134" s="125"/>
      <c r="H134" s="125"/>
      <c r="I134" s="125"/>
    </row>
    <row r="135" spans="1:9" s="28" customFormat="1" ht="43.15" customHeight="1" x14ac:dyDescent="0.25">
      <c r="A135" s="126" t="s">
        <v>13</v>
      </c>
      <c r="B135" s="127"/>
      <c r="C135" s="126" t="s">
        <v>12</v>
      </c>
      <c r="D135" s="128"/>
      <c r="E135" s="128"/>
      <c r="F135" s="128"/>
      <c r="G135" s="128"/>
      <c r="H135" s="128"/>
      <c r="I135" s="127"/>
    </row>
    <row r="136" spans="1:9" s="28" customFormat="1" ht="25.15" customHeight="1" x14ac:dyDescent="0.25">
      <c r="A136" s="109" t="s">
        <v>11</v>
      </c>
      <c r="B136" s="110"/>
      <c r="C136" s="111" t="s">
        <v>8</v>
      </c>
      <c r="D136" s="112"/>
      <c r="E136" s="113"/>
      <c r="F136" s="114" t="s">
        <v>6</v>
      </c>
      <c r="G136" s="115"/>
      <c r="H136" s="26" t="s">
        <v>8</v>
      </c>
      <c r="I136" s="41" t="s">
        <v>4</v>
      </c>
    </row>
    <row r="137" spans="1:9" s="28" customFormat="1" ht="25.15" customHeight="1" x14ac:dyDescent="0.25">
      <c r="A137" s="109" t="s">
        <v>9</v>
      </c>
      <c r="B137" s="110"/>
      <c r="C137" s="111">
        <v>79</v>
      </c>
      <c r="D137" s="112"/>
      <c r="E137" s="113"/>
      <c r="F137" s="114" t="s">
        <v>6</v>
      </c>
      <c r="G137" s="115"/>
      <c r="H137" s="44" t="s">
        <v>72</v>
      </c>
      <c r="I137" s="24" t="s">
        <v>4</v>
      </c>
    </row>
    <row r="138" spans="1:9" s="28" customFormat="1" ht="25.15" customHeight="1" x14ac:dyDescent="0.25">
      <c r="A138" s="93" t="s">
        <v>7</v>
      </c>
      <c r="B138" s="94"/>
      <c r="C138" s="95">
        <v>77909713</v>
      </c>
      <c r="D138" s="96"/>
      <c r="E138" s="97"/>
      <c r="F138" s="98" t="s">
        <v>6</v>
      </c>
      <c r="G138" s="99"/>
      <c r="H138" s="22" t="s">
        <v>70</v>
      </c>
      <c r="I138" s="40" t="s">
        <v>4</v>
      </c>
    </row>
    <row r="139" spans="1:9" s="28" customFormat="1" ht="67.900000000000006" customHeight="1" x14ac:dyDescent="0.25">
      <c r="A139" s="100" t="s">
        <v>3</v>
      </c>
      <c r="B139" s="101"/>
      <c r="C139" s="102">
        <v>-79.28</v>
      </c>
      <c r="D139" s="103"/>
      <c r="E139" s="104"/>
      <c r="F139" s="105" t="s">
        <v>69</v>
      </c>
      <c r="G139" s="105"/>
      <c r="H139" s="105"/>
      <c r="I139" s="105"/>
    </row>
    <row r="140" spans="1:9" s="28" customFormat="1" ht="9.75" customHeight="1" x14ac:dyDescent="0.2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s="28" customFormat="1" ht="25.15" customHeight="1" x14ac:dyDescent="0.25">
      <c r="A141" s="125" t="s">
        <v>14</v>
      </c>
      <c r="B141" s="125"/>
      <c r="C141" s="125"/>
      <c r="D141" s="125"/>
      <c r="E141" s="125"/>
      <c r="F141" s="125"/>
      <c r="G141" s="125"/>
      <c r="H141" s="125"/>
      <c r="I141" s="125"/>
    </row>
    <row r="142" spans="1:9" s="28" customFormat="1" ht="42" customHeight="1" x14ac:dyDescent="0.25">
      <c r="A142" s="126" t="s">
        <v>13</v>
      </c>
      <c r="B142" s="127"/>
      <c r="C142" s="126" t="s">
        <v>12</v>
      </c>
      <c r="D142" s="128"/>
      <c r="E142" s="128"/>
      <c r="F142" s="128"/>
      <c r="G142" s="128"/>
      <c r="H142" s="128"/>
      <c r="I142" s="127"/>
    </row>
    <row r="143" spans="1:9" s="28" customFormat="1" ht="25.15" customHeight="1" x14ac:dyDescent="0.25">
      <c r="A143" s="109" t="s">
        <v>11</v>
      </c>
      <c r="B143" s="110"/>
      <c r="C143" s="111" t="s">
        <v>8</v>
      </c>
      <c r="D143" s="112"/>
      <c r="E143" s="113"/>
      <c r="F143" s="114" t="s">
        <v>6</v>
      </c>
      <c r="G143" s="115"/>
      <c r="H143" s="26" t="s">
        <v>8</v>
      </c>
      <c r="I143" s="41" t="s">
        <v>4</v>
      </c>
    </row>
    <row r="144" spans="1:9" s="28" customFormat="1" ht="25.15" customHeight="1" x14ac:dyDescent="0.25">
      <c r="A144" s="109" t="s">
        <v>9</v>
      </c>
      <c r="B144" s="110"/>
      <c r="C144" s="111">
        <v>71</v>
      </c>
      <c r="D144" s="112"/>
      <c r="E144" s="113"/>
      <c r="F144" s="114" t="s">
        <v>6</v>
      </c>
      <c r="G144" s="115"/>
      <c r="H144" s="44" t="s">
        <v>71</v>
      </c>
      <c r="I144" s="24" t="s">
        <v>4</v>
      </c>
    </row>
    <row r="145" spans="1:9" s="28" customFormat="1" ht="25.15" customHeight="1" x14ac:dyDescent="0.25">
      <c r="A145" s="93" t="s">
        <v>7</v>
      </c>
      <c r="B145" s="94"/>
      <c r="C145" s="95">
        <v>77952806</v>
      </c>
      <c r="D145" s="96"/>
      <c r="E145" s="97"/>
      <c r="F145" s="98" t="s">
        <v>6</v>
      </c>
      <c r="G145" s="99"/>
      <c r="H145" s="22" t="s">
        <v>70</v>
      </c>
      <c r="I145" s="40" t="s">
        <v>4</v>
      </c>
    </row>
    <row r="146" spans="1:9" s="28" customFormat="1" ht="72.599999999999994" customHeight="1" x14ac:dyDescent="0.25">
      <c r="A146" s="100" t="s">
        <v>3</v>
      </c>
      <c r="B146" s="101"/>
      <c r="C146" s="102">
        <v>-71.27</v>
      </c>
      <c r="D146" s="103"/>
      <c r="E146" s="104"/>
      <c r="F146" s="105" t="s">
        <v>69</v>
      </c>
      <c r="G146" s="105"/>
      <c r="H146" s="105"/>
      <c r="I146" s="105"/>
    </row>
    <row r="147" spans="1:9" s="28" customFormat="1" ht="9.75" customHeight="1" x14ac:dyDescent="0.2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s="28" customFormat="1" ht="9.75" customHeight="1" x14ac:dyDescent="0.2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s="28" customFormat="1" ht="19.899999999999999" customHeight="1" x14ac:dyDescent="0.25">
      <c r="A149" s="129" t="s">
        <v>68</v>
      </c>
      <c r="B149" s="129"/>
      <c r="C149" s="129"/>
      <c r="D149" s="129"/>
      <c r="E149" s="129"/>
      <c r="F149" s="129"/>
      <c r="G149" s="129"/>
      <c r="H149" s="129"/>
      <c r="I149" s="129"/>
    </row>
    <row r="150" spans="1:9" s="28" customFormat="1" ht="19.899999999999999" customHeight="1" x14ac:dyDescent="0.25">
      <c r="A150" s="155" t="s">
        <v>67</v>
      </c>
      <c r="B150" s="155"/>
      <c r="C150" s="155"/>
      <c r="D150" s="155"/>
      <c r="E150" s="155"/>
      <c r="F150" s="155"/>
      <c r="G150" s="155"/>
      <c r="H150" s="155"/>
      <c r="I150" s="155"/>
    </row>
    <row r="151" spans="1:9" s="28" customFormat="1" ht="19.899999999999999" customHeight="1" x14ac:dyDescent="0.25">
      <c r="A151" s="156" t="s">
        <v>18</v>
      </c>
      <c r="B151" s="156"/>
      <c r="C151" s="156"/>
      <c r="D151" s="156"/>
      <c r="E151" s="156"/>
      <c r="F151" s="156"/>
      <c r="G151" s="156"/>
      <c r="H151" s="156"/>
      <c r="I151" s="156"/>
    </row>
    <row r="152" spans="1:9" s="28" customFormat="1" ht="19.899999999999999" customHeight="1" x14ac:dyDescent="0.25">
      <c r="A152" s="18"/>
      <c r="B152" s="18"/>
      <c r="C152" s="18"/>
      <c r="D152" s="18"/>
      <c r="E152" s="18"/>
      <c r="F152" s="42"/>
      <c r="G152" s="42"/>
      <c r="H152" s="42"/>
      <c r="I152" s="42"/>
    </row>
    <row r="153" spans="1:9" s="28" customFormat="1" ht="35.450000000000003" customHeight="1" x14ac:dyDescent="0.25">
      <c r="A153" s="106" t="s">
        <v>13</v>
      </c>
      <c r="B153" s="107"/>
      <c r="C153" s="106" t="s">
        <v>12</v>
      </c>
      <c r="D153" s="108"/>
      <c r="E153" s="108"/>
      <c r="F153" s="108"/>
      <c r="G153" s="108"/>
      <c r="H153" s="108"/>
      <c r="I153" s="107"/>
    </row>
    <row r="154" spans="1:9" s="28" customFormat="1" ht="19.899999999999999" customHeight="1" x14ac:dyDescent="0.25">
      <c r="A154" s="117" t="s">
        <v>11</v>
      </c>
      <c r="B154" s="118"/>
      <c r="C154" s="119" t="s">
        <v>8</v>
      </c>
      <c r="D154" s="120"/>
      <c r="E154" s="121"/>
      <c r="F154" s="114" t="s">
        <v>6</v>
      </c>
      <c r="G154" s="115"/>
      <c r="H154" s="26" t="s">
        <v>8</v>
      </c>
      <c r="I154" s="41" t="s">
        <v>4</v>
      </c>
    </row>
    <row r="155" spans="1:9" s="28" customFormat="1" ht="19.899999999999999" customHeight="1" x14ac:dyDescent="0.25">
      <c r="A155" s="117" t="s">
        <v>9</v>
      </c>
      <c r="B155" s="118"/>
      <c r="C155" s="119" t="s">
        <v>8</v>
      </c>
      <c r="D155" s="120"/>
      <c r="E155" s="121"/>
      <c r="F155" s="114" t="s">
        <v>6</v>
      </c>
      <c r="G155" s="115"/>
      <c r="H155" s="26" t="s">
        <v>8</v>
      </c>
      <c r="I155" s="24" t="s">
        <v>4</v>
      </c>
    </row>
    <row r="156" spans="1:9" s="28" customFormat="1" ht="19.899999999999999" customHeight="1" x14ac:dyDescent="0.25">
      <c r="A156" s="86" t="s">
        <v>7</v>
      </c>
      <c r="B156" s="87"/>
      <c r="C156" s="140">
        <v>513100</v>
      </c>
      <c r="D156" s="141"/>
      <c r="E156" s="142"/>
      <c r="F156" s="98" t="s">
        <v>6</v>
      </c>
      <c r="G156" s="99"/>
      <c r="H156" s="22" t="s">
        <v>24</v>
      </c>
      <c r="I156" s="40" t="s">
        <v>4</v>
      </c>
    </row>
    <row r="157" spans="1:9" s="28" customFormat="1" ht="19.899999999999999" customHeight="1" x14ac:dyDescent="0.3">
      <c r="A157" s="79" t="s">
        <v>3</v>
      </c>
      <c r="B157" s="79"/>
      <c r="C157" s="76">
        <v>-39172</v>
      </c>
      <c r="D157" s="77"/>
      <c r="E157" s="78"/>
      <c r="F157" s="80" t="s">
        <v>27</v>
      </c>
      <c r="G157" s="81"/>
      <c r="H157" s="81"/>
      <c r="I157" s="82"/>
    </row>
    <row r="158" spans="1:9" s="28" customFormat="1" ht="19.899999999999999" customHeight="1" x14ac:dyDescent="0.3">
      <c r="A158" s="79"/>
      <c r="B158" s="79"/>
      <c r="C158" s="76">
        <v>39172</v>
      </c>
      <c r="D158" s="77"/>
      <c r="E158" s="78"/>
      <c r="F158" s="83"/>
      <c r="G158" s="84"/>
      <c r="H158" s="84"/>
      <c r="I158" s="85"/>
    </row>
    <row r="159" spans="1:9" s="28" customFormat="1" ht="9.75" customHeight="1" x14ac:dyDescent="0.2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39" customHeight="1" x14ac:dyDescent="0.25">
      <c r="A160" s="129" t="s">
        <v>58</v>
      </c>
      <c r="B160" s="129"/>
      <c r="C160" s="129"/>
      <c r="D160" s="129"/>
      <c r="E160" s="129"/>
      <c r="F160" s="129"/>
      <c r="G160" s="129"/>
      <c r="H160" s="129"/>
      <c r="I160" s="129"/>
    </row>
    <row r="161" spans="1:9" ht="18.75" x14ac:dyDescent="0.25">
      <c r="A161" s="3"/>
      <c r="F161" s="28"/>
      <c r="G161" s="28"/>
      <c r="H161" s="28"/>
      <c r="I161" s="28"/>
    </row>
    <row r="162" spans="1:9" ht="18.75" x14ac:dyDescent="0.25">
      <c r="A162" s="155" t="s">
        <v>57</v>
      </c>
      <c r="B162" s="155"/>
      <c r="C162" s="155"/>
      <c r="D162" s="155"/>
      <c r="E162" s="155"/>
      <c r="F162" s="155"/>
      <c r="G162" s="155"/>
      <c r="H162" s="155"/>
      <c r="I162" s="155"/>
    </row>
    <row r="163" spans="1:9" ht="31.5" customHeight="1" x14ac:dyDescent="0.25">
      <c r="A163" s="156" t="s">
        <v>18</v>
      </c>
      <c r="B163" s="156"/>
      <c r="C163" s="156"/>
      <c r="D163" s="156"/>
      <c r="E163" s="156"/>
      <c r="F163" s="156"/>
      <c r="G163" s="156"/>
      <c r="H163" s="156"/>
      <c r="I163" s="156"/>
    </row>
    <row r="164" spans="1:9" ht="12" customHeight="1" x14ac:dyDescent="0.25">
      <c r="A164" s="18"/>
      <c r="B164" s="18"/>
      <c r="C164" s="18"/>
      <c r="D164" s="18"/>
      <c r="E164" s="18"/>
      <c r="F164" s="42"/>
      <c r="G164" s="42"/>
      <c r="H164" s="42"/>
      <c r="I164" s="42"/>
    </row>
    <row r="165" spans="1:9" ht="47.45" customHeight="1" x14ac:dyDescent="0.25">
      <c r="A165" s="106" t="s">
        <v>13</v>
      </c>
      <c r="B165" s="107"/>
      <c r="C165" s="106" t="s">
        <v>12</v>
      </c>
      <c r="D165" s="108"/>
      <c r="E165" s="108"/>
      <c r="F165" s="108"/>
      <c r="G165" s="108"/>
      <c r="H165" s="108"/>
      <c r="I165" s="107"/>
    </row>
    <row r="166" spans="1:9" ht="18.75" customHeight="1" x14ac:dyDescent="0.25">
      <c r="A166" s="117" t="s">
        <v>11</v>
      </c>
      <c r="B166" s="118"/>
      <c r="C166" s="119">
        <v>17746685</v>
      </c>
      <c r="D166" s="120"/>
      <c r="E166" s="121"/>
      <c r="F166" s="114" t="s">
        <v>6</v>
      </c>
      <c r="G166" s="115"/>
      <c r="H166" s="26" t="s">
        <v>50</v>
      </c>
      <c r="I166" s="41" t="s">
        <v>4</v>
      </c>
    </row>
    <row r="167" spans="1:9" ht="18.75" customHeight="1" x14ac:dyDescent="0.25">
      <c r="A167" s="117" t="s">
        <v>9</v>
      </c>
      <c r="B167" s="118"/>
      <c r="C167" s="119" t="s">
        <v>8</v>
      </c>
      <c r="D167" s="120"/>
      <c r="E167" s="121"/>
      <c r="F167" s="114" t="s">
        <v>6</v>
      </c>
      <c r="G167" s="115"/>
      <c r="H167" s="26" t="s">
        <v>8</v>
      </c>
      <c r="I167" s="24" t="s">
        <v>4</v>
      </c>
    </row>
    <row r="168" spans="1:9" ht="36" customHeight="1" x14ac:dyDescent="0.25">
      <c r="A168" s="86" t="s">
        <v>7</v>
      </c>
      <c r="B168" s="87"/>
      <c r="C168" s="140">
        <v>48451287</v>
      </c>
      <c r="D168" s="141"/>
      <c r="E168" s="142"/>
      <c r="F168" s="98" t="s">
        <v>6</v>
      </c>
      <c r="G168" s="99"/>
      <c r="H168" s="22" t="s">
        <v>66</v>
      </c>
      <c r="I168" s="40" t="s">
        <v>4</v>
      </c>
    </row>
    <row r="169" spans="1:9" ht="79.900000000000006" customHeight="1" x14ac:dyDescent="0.25">
      <c r="A169" s="219" t="s">
        <v>3</v>
      </c>
      <c r="B169" s="220"/>
      <c r="C169" s="154">
        <v>-2306000</v>
      </c>
      <c r="D169" s="154"/>
      <c r="E169" s="154"/>
      <c r="F169" s="116" t="s">
        <v>65</v>
      </c>
      <c r="G169" s="116"/>
      <c r="H169" s="116"/>
      <c r="I169" s="116"/>
    </row>
    <row r="170" spans="1:9" ht="60.75" customHeight="1" x14ac:dyDescent="0.25">
      <c r="A170" s="221"/>
      <c r="B170" s="222"/>
      <c r="C170" s="154">
        <v>447790</v>
      </c>
      <c r="D170" s="154"/>
      <c r="E170" s="154"/>
      <c r="F170" s="105" t="s">
        <v>64</v>
      </c>
      <c r="G170" s="105"/>
      <c r="H170" s="105"/>
      <c r="I170" s="105"/>
    </row>
    <row r="171" spans="1:9" ht="121.5" customHeight="1" x14ac:dyDescent="0.25">
      <c r="A171" s="221"/>
      <c r="B171" s="222"/>
      <c r="C171" s="154">
        <v>-200000</v>
      </c>
      <c r="D171" s="154"/>
      <c r="E171" s="154"/>
      <c r="F171" s="116" t="s">
        <v>63</v>
      </c>
      <c r="G171" s="116"/>
      <c r="H171" s="116"/>
      <c r="I171" s="116"/>
    </row>
    <row r="172" spans="1:9" ht="55.5" customHeight="1" x14ac:dyDescent="0.25">
      <c r="A172" s="221"/>
      <c r="B172" s="222"/>
      <c r="C172" s="154">
        <v>30000</v>
      </c>
      <c r="D172" s="154"/>
      <c r="E172" s="154"/>
      <c r="F172" s="116" t="s">
        <v>62</v>
      </c>
      <c r="G172" s="116"/>
      <c r="H172" s="116"/>
      <c r="I172" s="116"/>
    </row>
    <row r="173" spans="1:9" ht="36" customHeight="1" x14ac:dyDescent="0.25">
      <c r="A173" s="221"/>
      <c r="B173" s="222"/>
      <c r="C173" s="154">
        <v>182702.05</v>
      </c>
      <c r="D173" s="154"/>
      <c r="E173" s="154"/>
      <c r="F173" s="116" t="s">
        <v>61</v>
      </c>
      <c r="G173" s="116"/>
      <c r="H173" s="116"/>
      <c r="I173" s="116"/>
    </row>
    <row r="174" spans="1:9" ht="68.45" customHeight="1" x14ac:dyDescent="0.25">
      <c r="A174" s="221"/>
      <c r="B174" s="222"/>
      <c r="C174" s="154">
        <v>-212702.05</v>
      </c>
      <c r="D174" s="154"/>
      <c r="E174" s="154"/>
      <c r="F174" s="116" t="s">
        <v>60</v>
      </c>
      <c r="G174" s="116"/>
      <c r="H174" s="116"/>
      <c r="I174" s="116"/>
    </row>
    <row r="175" spans="1:9" ht="61.9" customHeight="1" x14ac:dyDescent="0.25">
      <c r="A175" s="223"/>
      <c r="B175" s="224"/>
      <c r="C175" s="154">
        <f>25804895.67-6000000</f>
        <v>19804895.670000002</v>
      </c>
      <c r="D175" s="154"/>
      <c r="E175" s="154"/>
      <c r="F175" s="116" t="s">
        <v>59</v>
      </c>
      <c r="G175" s="116"/>
      <c r="H175" s="116"/>
      <c r="I175" s="116"/>
    </row>
    <row r="176" spans="1:9" ht="18.600000000000001" customHeight="1" x14ac:dyDescent="0.25">
      <c r="A176" s="38"/>
      <c r="B176" s="38"/>
      <c r="C176" s="2"/>
      <c r="D176" s="2"/>
      <c r="E176" s="2"/>
      <c r="F176" s="1"/>
      <c r="G176" s="1"/>
      <c r="H176" s="1"/>
      <c r="I176" s="1"/>
    </row>
    <row r="177" spans="1:9" ht="39" customHeight="1" x14ac:dyDescent="0.25">
      <c r="A177" s="129" t="s">
        <v>58</v>
      </c>
      <c r="B177" s="129"/>
      <c r="C177" s="129"/>
      <c r="D177" s="129"/>
      <c r="E177" s="129"/>
      <c r="F177" s="129"/>
      <c r="G177" s="129"/>
      <c r="H177" s="129"/>
      <c r="I177" s="129"/>
    </row>
    <row r="178" spans="1:9" ht="18.75" x14ac:dyDescent="0.25">
      <c r="A178" s="3"/>
      <c r="F178" s="28"/>
      <c r="G178" s="28"/>
      <c r="H178" s="28"/>
      <c r="I178" s="28"/>
    </row>
    <row r="179" spans="1:9" ht="18.75" x14ac:dyDescent="0.25">
      <c r="A179" s="155" t="s">
        <v>57</v>
      </c>
      <c r="B179" s="155"/>
      <c r="C179" s="155"/>
      <c r="D179" s="155"/>
      <c r="E179" s="155"/>
      <c r="F179" s="155"/>
      <c r="G179" s="155"/>
      <c r="H179" s="155"/>
      <c r="I179" s="155"/>
    </row>
    <row r="180" spans="1:9" ht="31.5" customHeight="1" x14ac:dyDescent="0.25">
      <c r="A180" s="156" t="s">
        <v>14</v>
      </c>
      <c r="B180" s="156"/>
      <c r="C180" s="156"/>
      <c r="D180" s="156"/>
      <c r="E180" s="156"/>
      <c r="F180" s="156"/>
      <c r="G180" s="156"/>
      <c r="H180" s="156"/>
      <c r="I180" s="156"/>
    </row>
    <row r="181" spans="1:9" ht="12" customHeight="1" x14ac:dyDescent="0.25">
      <c r="A181" s="18"/>
      <c r="B181" s="18"/>
      <c r="C181" s="18"/>
      <c r="D181" s="18"/>
      <c r="E181" s="18"/>
      <c r="F181" s="42"/>
      <c r="G181" s="42"/>
      <c r="H181" s="42"/>
      <c r="I181" s="42"/>
    </row>
    <row r="182" spans="1:9" ht="47.45" customHeight="1" x14ac:dyDescent="0.25">
      <c r="A182" s="106" t="s">
        <v>13</v>
      </c>
      <c r="B182" s="107"/>
      <c r="C182" s="106" t="s">
        <v>12</v>
      </c>
      <c r="D182" s="108"/>
      <c r="E182" s="108"/>
      <c r="F182" s="108"/>
      <c r="G182" s="108"/>
      <c r="H182" s="108"/>
      <c r="I182" s="107"/>
    </row>
    <row r="183" spans="1:9" ht="18.75" customHeight="1" x14ac:dyDescent="0.25">
      <c r="A183" s="117" t="s">
        <v>11</v>
      </c>
      <c r="B183" s="118"/>
      <c r="C183" s="119">
        <v>478669</v>
      </c>
      <c r="D183" s="120"/>
      <c r="E183" s="121"/>
      <c r="F183" s="114" t="s">
        <v>6</v>
      </c>
      <c r="G183" s="115"/>
      <c r="H183" s="26" t="s">
        <v>10</v>
      </c>
      <c r="I183" s="41" t="s">
        <v>4</v>
      </c>
    </row>
    <row r="184" spans="1:9" ht="18.75" customHeight="1" x14ac:dyDescent="0.25">
      <c r="A184" s="117" t="s">
        <v>9</v>
      </c>
      <c r="B184" s="118"/>
      <c r="C184" s="119" t="s">
        <v>8</v>
      </c>
      <c r="D184" s="120"/>
      <c r="E184" s="121"/>
      <c r="F184" s="114" t="s">
        <v>6</v>
      </c>
      <c r="G184" s="115"/>
      <c r="H184" s="26" t="s">
        <v>8</v>
      </c>
      <c r="I184" s="24" t="s">
        <v>4</v>
      </c>
    </row>
    <row r="185" spans="1:9" ht="36" customHeight="1" x14ac:dyDescent="0.25">
      <c r="A185" s="86" t="s">
        <v>7</v>
      </c>
      <c r="B185" s="87"/>
      <c r="C185" s="140">
        <v>23201222</v>
      </c>
      <c r="D185" s="141"/>
      <c r="E185" s="142"/>
      <c r="F185" s="98" t="s">
        <v>6</v>
      </c>
      <c r="G185" s="99"/>
      <c r="H185" s="22" t="s">
        <v>56</v>
      </c>
      <c r="I185" s="40" t="s">
        <v>4</v>
      </c>
    </row>
    <row r="186" spans="1:9" ht="79.900000000000006" customHeight="1" x14ac:dyDescent="0.25">
      <c r="A186" s="157" t="s">
        <v>3</v>
      </c>
      <c r="B186" s="158"/>
      <c r="C186" s="154">
        <v>-478669.97</v>
      </c>
      <c r="D186" s="154"/>
      <c r="E186" s="154"/>
      <c r="F186" s="116" t="s">
        <v>55</v>
      </c>
      <c r="G186" s="116"/>
      <c r="H186" s="116"/>
      <c r="I186" s="116"/>
    </row>
    <row r="187" spans="1:9" ht="64.150000000000006" customHeight="1" x14ac:dyDescent="0.25">
      <c r="A187" s="129" t="s">
        <v>54</v>
      </c>
      <c r="B187" s="129"/>
      <c r="C187" s="129"/>
      <c r="D187" s="129"/>
      <c r="E187" s="129"/>
      <c r="F187" s="129"/>
      <c r="G187" s="129"/>
      <c r="H187" s="129"/>
      <c r="I187" s="129"/>
    </row>
    <row r="188" spans="1:9" ht="25.9" customHeight="1" x14ac:dyDescent="0.25">
      <c r="A188" s="155" t="s">
        <v>53</v>
      </c>
      <c r="B188" s="155"/>
      <c r="C188" s="155"/>
      <c r="D188" s="155"/>
      <c r="E188" s="155"/>
      <c r="F188" s="155"/>
      <c r="G188" s="155"/>
      <c r="H188" s="155"/>
      <c r="I188" s="155"/>
    </row>
    <row r="189" spans="1:9" ht="16.149999999999999" customHeight="1" x14ac:dyDescent="0.25">
      <c r="A189" s="156" t="s">
        <v>18</v>
      </c>
      <c r="B189" s="156"/>
      <c r="C189" s="156"/>
      <c r="D189" s="156"/>
      <c r="E189" s="156"/>
      <c r="F189" s="156"/>
      <c r="G189" s="156"/>
      <c r="H189" s="156"/>
      <c r="I189" s="156"/>
    </row>
    <row r="190" spans="1:9" ht="18.75" customHeight="1" x14ac:dyDescent="0.25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36.6" customHeight="1" x14ac:dyDescent="0.25">
      <c r="A191" s="132" t="s">
        <v>13</v>
      </c>
      <c r="B191" s="132"/>
      <c r="C191" s="132" t="s">
        <v>12</v>
      </c>
      <c r="D191" s="132"/>
      <c r="E191" s="132"/>
      <c r="F191" s="132"/>
      <c r="G191" s="132"/>
      <c r="H191" s="132"/>
      <c r="I191" s="132"/>
    </row>
    <row r="192" spans="1:9" ht="18.75" customHeight="1" x14ac:dyDescent="0.25">
      <c r="A192" s="133" t="s">
        <v>11</v>
      </c>
      <c r="B192" s="133"/>
      <c r="C192" s="134" t="s">
        <v>8</v>
      </c>
      <c r="D192" s="134"/>
      <c r="E192" s="134"/>
      <c r="F192" s="135" t="s">
        <v>6</v>
      </c>
      <c r="G192" s="135"/>
      <c r="H192" s="13" t="s">
        <v>8</v>
      </c>
      <c r="I192" s="12" t="s">
        <v>4</v>
      </c>
    </row>
    <row r="193" spans="1:9" ht="18.75" customHeight="1" x14ac:dyDescent="0.25">
      <c r="A193" s="133" t="s">
        <v>9</v>
      </c>
      <c r="B193" s="133"/>
      <c r="C193" s="134" t="s">
        <v>8</v>
      </c>
      <c r="D193" s="134"/>
      <c r="E193" s="134"/>
      <c r="F193" s="135" t="s">
        <v>6</v>
      </c>
      <c r="G193" s="135"/>
      <c r="H193" s="16" t="s">
        <v>8</v>
      </c>
      <c r="I193" s="10" t="s">
        <v>4</v>
      </c>
    </row>
    <row r="194" spans="1:9" ht="28.15" customHeight="1" x14ac:dyDescent="0.25">
      <c r="A194" s="124" t="s">
        <v>7</v>
      </c>
      <c r="B194" s="124"/>
      <c r="C194" s="136">
        <v>23202233</v>
      </c>
      <c r="D194" s="136"/>
      <c r="E194" s="136"/>
      <c r="F194" s="137" t="s">
        <v>6</v>
      </c>
      <c r="G194" s="137"/>
      <c r="H194" s="15">
        <v>79</v>
      </c>
      <c r="I194" s="8" t="s">
        <v>4</v>
      </c>
    </row>
    <row r="195" spans="1:9" ht="24.6" customHeight="1" x14ac:dyDescent="0.3">
      <c r="A195" s="79" t="s">
        <v>3</v>
      </c>
      <c r="B195" s="79"/>
      <c r="C195" s="76">
        <v>-9082.1</v>
      </c>
      <c r="D195" s="77"/>
      <c r="E195" s="78"/>
      <c r="F195" s="80" t="s">
        <v>27</v>
      </c>
      <c r="G195" s="81"/>
      <c r="H195" s="81"/>
      <c r="I195" s="82"/>
    </row>
    <row r="196" spans="1:9" ht="37.9" customHeight="1" x14ac:dyDescent="0.3">
      <c r="A196" s="79"/>
      <c r="B196" s="79"/>
      <c r="C196" s="76">
        <v>9082.1</v>
      </c>
      <c r="D196" s="77"/>
      <c r="E196" s="78"/>
      <c r="F196" s="83"/>
      <c r="G196" s="84"/>
      <c r="H196" s="84"/>
      <c r="I196" s="85"/>
    </row>
    <row r="197" spans="1:9" ht="18.600000000000001" customHeight="1" x14ac:dyDescent="0.25">
      <c r="A197" s="38"/>
      <c r="B197" s="38"/>
      <c r="C197" s="2"/>
      <c r="D197" s="2"/>
      <c r="E197" s="2"/>
      <c r="F197" s="1"/>
      <c r="G197" s="1"/>
      <c r="H197" s="1"/>
      <c r="I197" s="1"/>
    </row>
    <row r="198" spans="1:9" ht="43.15" customHeight="1" x14ac:dyDescent="0.25">
      <c r="A198" s="129" t="s">
        <v>52</v>
      </c>
      <c r="B198" s="129"/>
      <c r="C198" s="129"/>
      <c r="D198" s="129"/>
      <c r="E198" s="129"/>
      <c r="F198" s="129"/>
      <c r="G198" s="129"/>
      <c r="H198" s="129"/>
      <c r="I198" s="129"/>
    </row>
    <row r="199" spans="1:9" ht="21" customHeight="1" x14ac:dyDescent="0.25">
      <c r="A199" s="155" t="s">
        <v>51</v>
      </c>
      <c r="B199" s="155"/>
      <c r="C199" s="155"/>
      <c r="D199" s="155"/>
      <c r="E199" s="155"/>
      <c r="F199" s="155"/>
      <c r="G199" s="155"/>
      <c r="H199" s="155"/>
      <c r="I199" s="155"/>
    </row>
    <row r="200" spans="1:9" ht="18.75" customHeight="1" x14ac:dyDescent="0.3">
      <c r="A200" s="196" t="s">
        <v>18</v>
      </c>
      <c r="B200" s="196"/>
      <c r="C200" s="196"/>
      <c r="D200" s="196"/>
      <c r="E200" s="196"/>
      <c r="F200" s="196"/>
      <c r="G200" s="196"/>
      <c r="H200" s="196"/>
      <c r="I200" s="196"/>
    </row>
    <row r="201" spans="1:9" ht="23.4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44.45" customHeight="1" x14ac:dyDescent="0.25">
      <c r="A202" s="106" t="s">
        <v>13</v>
      </c>
      <c r="B202" s="107"/>
      <c r="C202" s="106" t="s">
        <v>12</v>
      </c>
      <c r="D202" s="108"/>
      <c r="E202" s="108"/>
      <c r="F202" s="108"/>
      <c r="G202" s="108"/>
      <c r="H202" s="108"/>
      <c r="I202" s="107"/>
    </row>
    <row r="203" spans="1:9" ht="18.75" customHeight="1" x14ac:dyDescent="0.25">
      <c r="A203" s="117" t="s">
        <v>11</v>
      </c>
      <c r="B203" s="118"/>
      <c r="C203" s="119">
        <v>25478449</v>
      </c>
      <c r="D203" s="120"/>
      <c r="E203" s="121"/>
      <c r="F203" s="122" t="s">
        <v>6</v>
      </c>
      <c r="G203" s="123"/>
      <c r="H203" s="13" t="s">
        <v>50</v>
      </c>
      <c r="I203" s="17" t="s">
        <v>4</v>
      </c>
    </row>
    <row r="204" spans="1:9" ht="18.75" customHeight="1" x14ac:dyDescent="0.25">
      <c r="A204" s="117" t="s">
        <v>9</v>
      </c>
      <c r="B204" s="118"/>
      <c r="C204" s="119" t="s">
        <v>8</v>
      </c>
      <c r="D204" s="120"/>
      <c r="E204" s="121"/>
      <c r="F204" s="122" t="s">
        <v>6</v>
      </c>
      <c r="G204" s="123"/>
      <c r="H204" s="16" t="s">
        <v>8</v>
      </c>
      <c r="I204" s="11" t="s">
        <v>4</v>
      </c>
    </row>
    <row r="205" spans="1:9" ht="28.9" customHeight="1" x14ac:dyDescent="0.25">
      <c r="A205" s="86" t="s">
        <v>7</v>
      </c>
      <c r="B205" s="87"/>
      <c r="C205" s="140">
        <v>139542211</v>
      </c>
      <c r="D205" s="141"/>
      <c r="E205" s="142"/>
      <c r="F205" s="143" t="s">
        <v>6</v>
      </c>
      <c r="G205" s="144"/>
      <c r="H205" s="9" t="s">
        <v>49</v>
      </c>
      <c r="I205" s="15" t="s">
        <v>4</v>
      </c>
    </row>
    <row r="206" spans="1:9" ht="28.9" customHeight="1" x14ac:dyDescent="0.25">
      <c r="A206" s="168" t="s">
        <v>3</v>
      </c>
      <c r="B206" s="169"/>
      <c r="C206" s="153">
        <f>-395000-2657191.57</f>
        <v>-3052191.57</v>
      </c>
      <c r="D206" s="153"/>
      <c r="E206" s="153"/>
      <c r="F206" s="80" t="s">
        <v>17</v>
      </c>
      <c r="G206" s="81"/>
      <c r="H206" s="81"/>
      <c r="I206" s="82"/>
    </row>
    <row r="207" spans="1:9" ht="28.9" customHeight="1" x14ac:dyDescent="0.25">
      <c r="A207" s="202"/>
      <c r="B207" s="203"/>
      <c r="C207" s="153">
        <v>3052191.57</v>
      </c>
      <c r="D207" s="153"/>
      <c r="E207" s="153"/>
      <c r="F207" s="83"/>
      <c r="G207" s="84"/>
      <c r="H207" s="84"/>
      <c r="I207" s="85"/>
    </row>
    <row r="208" spans="1:9" ht="96" customHeight="1" x14ac:dyDescent="0.25">
      <c r="A208" s="202"/>
      <c r="B208" s="203"/>
      <c r="C208" s="153">
        <f>200000+228258.41</f>
        <v>428258.41000000003</v>
      </c>
      <c r="D208" s="153"/>
      <c r="E208" s="153"/>
      <c r="F208" s="116" t="s">
        <v>48</v>
      </c>
      <c r="G208" s="116"/>
      <c r="H208" s="116"/>
      <c r="I208" s="116"/>
    </row>
    <row r="209" spans="1:9" ht="96" customHeight="1" x14ac:dyDescent="0.25">
      <c r="A209" s="202"/>
      <c r="B209" s="203"/>
      <c r="C209" s="153">
        <f>19800000+22597582.5</f>
        <v>42397582.5</v>
      </c>
      <c r="D209" s="153"/>
      <c r="E209" s="153"/>
      <c r="F209" s="116" t="s">
        <v>47</v>
      </c>
      <c r="G209" s="116"/>
      <c r="H209" s="116"/>
      <c r="I209" s="116"/>
    </row>
    <row r="210" spans="1:9" ht="46.15" customHeight="1" x14ac:dyDescent="0.25">
      <c r="A210" s="202"/>
      <c r="B210" s="203"/>
      <c r="C210" s="153">
        <v>-26889491.239999998</v>
      </c>
      <c r="D210" s="153"/>
      <c r="E210" s="153"/>
      <c r="F210" s="116" t="s">
        <v>46</v>
      </c>
      <c r="G210" s="116"/>
      <c r="H210" s="116"/>
      <c r="I210" s="116"/>
    </row>
    <row r="211" spans="1:9" ht="49.9" customHeight="1" x14ac:dyDescent="0.25">
      <c r="A211" s="202"/>
      <c r="B211" s="203"/>
      <c r="C211" s="153">
        <v>3542100</v>
      </c>
      <c r="D211" s="153"/>
      <c r="E211" s="153"/>
      <c r="F211" s="116" t="s">
        <v>45</v>
      </c>
      <c r="G211" s="116"/>
      <c r="H211" s="116"/>
      <c r="I211" s="116"/>
    </row>
    <row r="212" spans="1:9" ht="49.9" customHeight="1" x14ac:dyDescent="0.25">
      <c r="A212" s="202"/>
      <c r="B212" s="203"/>
      <c r="C212" s="153">
        <v>6000000</v>
      </c>
      <c r="D212" s="153"/>
      <c r="E212" s="153"/>
      <c r="F212" s="116" t="s">
        <v>44</v>
      </c>
      <c r="G212" s="116"/>
      <c r="H212" s="116"/>
      <c r="I212" s="116"/>
    </row>
    <row r="213" spans="1:9" ht="22.15" customHeight="1" x14ac:dyDescent="0.3">
      <c r="A213" s="202"/>
      <c r="B213" s="203"/>
      <c r="C213" s="76">
        <v>-324183.77</v>
      </c>
      <c r="D213" s="77"/>
      <c r="E213" s="78"/>
      <c r="F213" s="80" t="s">
        <v>27</v>
      </c>
      <c r="G213" s="81"/>
      <c r="H213" s="81"/>
      <c r="I213" s="82"/>
    </row>
    <row r="214" spans="1:9" ht="33" customHeight="1" x14ac:dyDescent="0.3">
      <c r="A214" s="170"/>
      <c r="B214" s="171"/>
      <c r="C214" s="76">
        <v>324183.77</v>
      </c>
      <c r="D214" s="77"/>
      <c r="E214" s="78"/>
      <c r="F214" s="83"/>
      <c r="G214" s="84"/>
      <c r="H214" s="84"/>
      <c r="I214" s="85"/>
    </row>
    <row r="215" spans="1:9" ht="33" customHeight="1" x14ac:dyDescent="0.3">
      <c r="A215" s="37"/>
      <c r="B215" s="37"/>
      <c r="C215" s="36"/>
      <c r="D215" s="36"/>
      <c r="E215" s="36"/>
      <c r="F215" s="35"/>
      <c r="G215" s="35"/>
      <c r="H215" s="35"/>
      <c r="I215" s="35"/>
    </row>
    <row r="216" spans="1:9" ht="18.75" customHeight="1" x14ac:dyDescent="0.3">
      <c r="A216" s="196" t="s">
        <v>43</v>
      </c>
      <c r="B216" s="196"/>
      <c r="C216" s="196"/>
      <c r="D216" s="196"/>
      <c r="E216" s="196"/>
      <c r="F216" s="196"/>
      <c r="G216" s="196"/>
      <c r="H216" s="196"/>
      <c r="I216" s="196"/>
    </row>
    <row r="217" spans="1:9" ht="23.4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44.45" customHeight="1" x14ac:dyDescent="0.25">
      <c r="A218" s="106" t="s">
        <v>13</v>
      </c>
      <c r="B218" s="107"/>
      <c r="C218" s="106" t="s">
        <v>12</v>
      </c>
      <c r="D218" s="108"/>
      <c r="E218" s="108"/>
      <c r="F218" s="108"/>
      <c r="G218" s="108"/>
      <c r="H218" s="108"/>
      <c r="I218" s="107"/>
    </row>
    <row r="219" spans="1:9" ht="18.75" customHeight="1" x14ac:dyDescent="0.25">
      <c r="A219" s="117" t="s">
        <v>11</v>
      </c>
      <c r="B219" s="118"/>
      <c r="C219" s="119" t="s">
        <v>8</v>
      </c>
      <c r="D219" s="120"/>
      <c r="E219" s="121"/>
      <c r="F219" s="122" t="s">
        <v>6</v>
      </c>
      <c r="G219" s="123"/>
      <c r="H219" s="13" t="s">
        <v>8</v>
      </c>
      <c r="I219" s="17" t="s">
        <v>4</v>
      </c>
    </row>
    <row r="220" spans="1:9" ht="18.75" customHeight="1" x14ac:dyDescent="0.25">
      <c r="A220" s="117" t="s">
        <v>9</v>
      </c>
      <c r="B220" s="118"/>
      <c r="C220" s="119" t="s">
        <v>8</v>
      </c>
      <c r="D220" s="120"/>
      <c r="E220" s="121"/>
      <c r="F220" s="122" t="s">
        <v>6</v>
      </c>
      <c r="G220" s="123"/>
      <c r="H220" s="16" t="s">
        <v>8</v>
      </c>
      <c r="I220" s="11" t="s">
        <v>4</v>
      </c>
    </row>
    <row r="221" spans="1:9" ht="28.9" customHeight="1" x14ac:dyDescent="0.25">
      <c r="A221" s="86" t="s">
        <v>7</v>
      </c>
      <c r="B221" s="87"/>
      <c r="C221" s="140">
        <v>98885674</v>
      </c>
      <c r="D221" s="141"/>
      <c r="E221" s="142"/>
      <c r="F221" s="143" t="s">
        <v>6</v>
      </c>
      <c r="G221" s="144"/>
      <c r="H221" s="9" t="s">
        <v>42</v>
      </c>
      <c r="I221" s="15" t="s">
        <v>4</v>
      </c>
    </row>
    <row r="222" spans="1:9" ht="28.9" customHeight="1" x14ac:dyDescent="0.25">
      <c r="A222" s="145" t="s">
        <v>3</v>
      </c>
      <c r="B222" s="145"/>
      <c r="C222" s="153">
        <v>-5634200</v>
      </c>
      <c r="D222" s="153"/>
      <c r="E222" s="153"/>
      <c r="F222" s="80" t="s">
        <v>41</v>
      </c>
      <c r="G222" s="81"/>
      <c r="H222" s="81"/>
      <c r="I222" s="82"/>
    </row>
    <row r="223" spans="1:9" ht="28.9" customHeight="1" x14ac:dyDescent="0.25">
      <c r="A223" s="145"/>
      <c r="B223" s="145"/>
      <c r="C223" s="153">
        <v>5634200</v>
      </c>
      <c r="D223" s="153"/>
      <c r="E223" s="153"/>
      <c r="F223" s="83"/>
      <c r="G223" s="84"/>
      <c r="H223" s="84"/>
      <c r="I223" s="85"/>
    </row>
    <row r="224" spans="1:9" ht="18" customHeight="1" x14ac:dyDescent="0.25">
      <c r="A224" s="3"/>
      <c r="C224" s="2"/>
      <c r="D224" s="2"/>
      <c r="E224" s="2"/>
      <c r="F224" s="1"/>
      <c r="G224" s="1"/>
      <c r="H224" s="1"/>
      <c r="I224" s="1"/>
    </row>
    <row r="225" spans="1:9" ht="18" customHeight="1" x14ac:dyDescent="0.25">
      <c r="A225" s="129" t="s">
        <v>40</v>
      </c>
      <c r="B225" s="129"/>
      <c r="C225" s="129"/>
      <c r="D225" s="129"/>
      <c r="E225" s="129"/>
      <c r="F225" s="129"/>
      <c r="G225" s="129"/>
      <c r="H225" s="129"/>
      <c r="I225" s="129"/>
    </row>
    <row r="226" spans="1:9" ht="18" customHeight="1" x14ac:dyDescent="0.25">
      <c r="A226" s="3"/>
      <c r="B226" s="34"/>
      <c r="C226" s="34"/>
      <c r="D226" s="34"/>
      <c r="E226" s="34"/>
      <c r="F226" s="34"/>
      <c r="G226" s="34"/>
      <c r="H226" s="34"/>
      <c r="I226" s="34"/>
    </row>
    <row r="227" spans="1:9" ht="18" customHeight="1" x14ac:dyDescent="0.25">
      <c r="A227" s="155" t="s">
        <v>39</v>
      </c>
      <c r="B227" s="155"/>
      <c r="C227" s="155"/>
      <c r="D227" s="155"/>
      <c r="E227" s="155"/>
      <c r="F227" s="155"/>
      <c r="G227" s="155"/>
      <c r="H227" s="155"/>
      <c r="I227" s="155"/>
    </row>
    <row r="228" spans="1:9" ht="18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8" customHeight="1" x14ac:dyDescent="0.25">
      <c r="A229" s="131" t="s">
        <v>18</v>
      </c>
      <c r="B229" s="131"/>
      <c r="C229" s="131"/>
      <c r="D229" s="14"/>
      <c r="E229" s="14"/>
      <c r="F229" s="14"/>
      <c r="G229" s="14"/>
      <c r="H229" s="14"/>
      <c r="I229" s="14"/>
    </row>
    <row r="230" spans="1:9" ht="18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18" customHeight="1" x14ac:dyDescent="0.25">
      <c r="A231" s="204" t="s">
        <v>13</v>
      </c>
      <c r="B231" s="204"/>
      <c r="C231" s="204" t="s">
        <v>12</v>
      </c>
      <c r="D231" s="204"/>
      <c r="E231" s="204"/>
      <c r="F231" s="204"/>
      <c r="G231" s="204"/>
      <c r="H231" s="204"/>
      <c r="I231" s="204"/>
    </row>
    <row r="232" spans="1:9" ht="18" customHeight="1" x14ac:dyDescent="0.25">
      <c r="A232" s="201" t="s">
        <v>11</v>
      </c>
      <c r="B232" s="201"/>
      <c r="C232" s="205" t="s">
        <v>8</v>
      </c>
      <c r="D232" s="205"/>
      <c r="E232" s="205"/>
      <c r="F232" s="206" t="s">
        <v>6</v>
      </c>
      <c r="G232" s="206"/>
      <c r="H232" s="33" t="s">
        <v>8</v>
      </c>
      <c r="I232" s="32" t="s">
        <v>4</v>
      </c>
    </row>
    <row r="233" spans="1:9" ht="18" customHeight="1" x14ac:dyDescent="0.25">
      <c r="A233" s="201" t="s">
        <v>9</v>
      </c>
      <c r="B233" s="201"/>
      <c r="C233" s="119">
        <v>378258</v>
      </c>
      <c r="D233" s="120"/>
      <c r="E233" s="121"/>
      <c r="F233" s="122" t="s">
        <v>6</v>
      </c>
      <c r="G233" s="123"/>
      <c r="H233" s="16" t="s">
        <v>38</v>
      </c>
      <c r="I233" s="31" t="s">
        <v>4</v>
      </c>
    </row>
    <row r="234" spans="1:9" ht="18" customHeight="1" x14ac:dyDescent="0.25">
      <c r="A234" s="187" t="s">
        <v>7</v>
      </c>
      <c r="B234" s="187"/>
      <c r="C234" s="188">
        <v>289626469</v>
      </c>
      <c r="D234" s="188"/>
      <c r="E234" s="188"/>
      <c r="F234" s="189" t="s">
        <v>6</v>
      </c>
      <c r="G234" s="189"/>
      <c r="H234" s="30" t="s">
        <v>37</v>
      </c>
      <c r="I234" s="29" t="s">
        <v>4</v>
      </c>
    </row>
    <row r="235" spans="1:9" ht="18" customHeight="1" x14ac:dyDescent="0.25">
      <c r="A235" s="200" t="s">
        <v>3</v>
      </c>
      <c r="B235" s="200"/>
      <c r="C235" s="139">
        <f>-148474.98-147847.54-999206-800000-3767095.52-3767734.09-270794-506500.25-950000-10797247.89-27364.87-64116.02-400000-981894.22-59355.46-280000-694303.4</f>
        <v>-24661934.239999998</v>
      </c>
      <c r="D235" s="89"/>
      <c r="E235" s="147" t="s">
        <v>17</v>
      </c>
      <c r="F235" s="148"/>
      <c r="G235" s="148"/>
      <c r="H235" s="148"/>
      <c r="I235" s="149"/>
    </row>
    <row r="236" spans="1:9" ht="18" customHeight="1" x14ac:dyDescent="0.25">
      <c r="A236" s="200"/>
      <c r="B236" s="200"/>
      <c r="C236" s="139">
        <v>24661934.239999998</v>
      </c>
      <c r="D236" s="89"/>
      <c r="E236" s="150"/>
      <c r="F236" s="151"/>
      <c r="G236" s="151"/>
      <c r="H236" s="151"/>
      <c r="I236" s="152"/>
    </row>
    <row r="237" spans="1:9" ht="18" customHeight="1" x14ac:dyDescent="0.25">
      <c r="A237" s="200"/>
      <c r="B237" s="200"/>
      <c r="C237" s="139">
        <v>-78.319999999999993</v>
      </c>
      <c r="D237" s="89"/>
      <c r="E237" s="190" t="s">
        <v>36</v>
      </c>
      <c r="F237" s="191"/>
      <c r="G237" s="191"/>
      <c r="H237" s="191"/>
      <c r="I237" s="192"/>
    </row>
    <row r="238" spans="1:9" ht="48" customHeight="1" x14ac:dyDescent="0.25">
      <c r="A238" s="200"/>
      <c r="B238" s="200"/>
      <c r="C238" s="139">
        <v>78.319999999999993</v>
      </c>
      <c r="D238" s="89"/>
      <c r="E238" s="193"/>
      <c r="F238" s="194"/>
      <c r="G238" s="194"/>
      <c r="H238" s="194"/>
      <c r="I238" s="195"/>
    </row>
    <row r="239" spans="1:9" ht="18" customHeight="1" x14ac:dyDescent="0.25">
      <c r="A239" s="200"/>
      <c r="B239" s="200"/>
      <c r="C239" s="139">
        <v>3770000</v>
      </c>
      <c r="D239" s="89"/>
      <c r="E239" s="190" t="s">
        <v>35</v>
      </c>
      <c r="F239" s="191"/>
      <c r="G239" s="191"/>
      <c r="H239" s="191"/>
      <c r="I239" s="192"/>
    </row>
    <row r="240" spans="1:9" ht="18" customHeight="1" x14ac:dyDescent="0.25">
      <c r="A240" s="200"/>
      <c r="B240" s="200"/>
      <c r="C240" s="139">
        <v>-1800000</v>
      </c>
      <c r="D240" s="89"/>
      <c r="E240" s="197"/>
      <c r="F240" s="198"/>
      <c r="G240" s="198"/>
      <c r="H240" s="198"/>
      <c r="I240" s="199"/>
    </row>
    <row r="241" spans="1:9" ht="18" customHeight="1" x14ac:dyDescent="0.25">
      <c r="A241" s="200"/>
      <c r="B241" s="200"/>
      <c r="C241" s="139">
        <v>-1970000</v>
      </c>
      <c r="D241" s="89"/>
      <c r="E241" s="193"/>
      <c r="F241" s="194"/>
      <c r="G241" s="194"/>
      <c r="H241" s="194"/>
      <c r="I241" s="195"/>
    </row>
    <row r="242" spans="1:9" ht="75" customHeight="1" x14ac:dyDescent="0.25">
      <c r="A242" s="200"/>
      <c r="B242" s="200"/>
      <c r="C242" s="88">
        <f>-228258.41-1100000</f>
        <v>-1328258.4099999999</v>
      </c>
      <c r="D242" s="89"/>
      <c r="E242" s="90" t="s">
        <v>34</v>
      </c>
      <c r="F242" s="91"/>
      <c r="G242" s="91"/>
      <c r="H242" s="91"/>
      <c r="I242" s="92"/>
    </row>
    <row r="243" spans="1:9" ht="75" customHeight="1" x14ac:dyDescent="0.25">
      <c r="A243" s="200"/>
      <c r="B243" s="200"/>
      <c r="C243" s="88">
        <v>1100000</v>
      </c>
      <c r="D243" s="89"/>
      <c r="E243" s="90" t="s">
        <v>33</v>
      </c>
      <c r="F243" s="91"/>
      <c r="G243" s="91"/>
      <c r="H243" s="91"/>
      <c r="I243" s="92"/>
    </row>
    <row r="244" spans="1:9" ht="43.9" customHeight="1" x14ac:dyDescent="0.25">
      <c r="A244" s="200"/>
      <c r="B244" s="200"/>
      <c r="C244" s="88">
        <v>-150000</v>
      </c>
      <c r="D244" s="89"/>
      <c r="E244" s="90" t="s">
        <v>32</v>
      </c>
      <c r="F244" s="91"/>
      <c r="G244" s="91"/>
      <c r="H244" s="91"/>
      <c r="I244" s="92"/>
    </row>
    <row r="245" spans="1:9" ht="18" customHeight="1" x14ac:dyDescent="0.25">
      <c r="A245" s="6"/>
      <c r="B245" s="6"/>
      <c r="C245" s="5"/>
      <c r="D245" s="5"/>
      <c r="E245" s="20"/>
      <c r="F245" s="20"/>
      <c r="G245" s="20"/>
      <c r="H245" s="20"/>
      <c r="I245" s="20"/>
    </row>
    <row r="246" spans="1:9" ht="18" customHeight="1" x14ac:dyDescent="0.25">
      <c r="A246" s="129" t="s">
        <v>31</v>
      </c>
      <c r="B246" s="129"/>
      <c r="C246" s="129"/>
      <c r="D246" s="129"/>
      <c r="E246" s="129"/>
      <c r="F246" s="129"/>
      <c r="G246" s="129"/>
      <c r="H246" s="129"/>
      <c r="I246" s="129"/>
    </row>
    <row r="247" spans="1:9" ht="18" customHeight="1" x14ac:dyDescent="0.25">
      <c r="A247" s="3"/>
      <c r="F247" s="28"/>
      <c r="G247" s="28"/>
      <c r="H247" s="28"/>
      <c r="I247" s="28"/>
    </row>
    <row r="248" spans="1:9" ht="18" customHeight="1" x14ac:dyDescent="0.25">
      <c r="A248" s="14"/>
      <c r="B248" s="14"/>
      <c r="C248" s="14"/>
      <c r="D248" s="14"/>
      <c r="E248" s="14"/>
      <c r="F248" s="27"/>
      <c r="G248" s="27"/>
      <c r="H248" s="27"/>
      <c r="I248" s="27"/>
    </row>
    <row r="249" spans="1:9" ht="18" customHeight="1" x14ac:dyDescent="0.25">
      <c r="A249" s="131" t="s">
        <v>18</v>
      </c>
      <c r="B249" s="131"/>
      <c r="C249" s="131"/>
      <c r="D249" s="14"/>
      <c r="E249" s="14"/>
      <c r="F249" s="27"/>
      <c r="G249" s="27"/>
      <c r="H249" s="27"/>
      <c r="I249" s="27"/>
    </row>
    <row r="250" spans="1:9" ht="18" customHeight="1" x14ac:dyDescent="0.25">
      <c r="A250" s="132" t="s">
        <v>13</v>
      </c>
      <c r="B250" s="132"/>
      <c r="C250" s="132" t="s">
        <v>12</v>
      </c>
      <c r="D250" s="132"/>
      <c r="E250" s="132"/>
      <c r="F250" s="132"/>
      <c r="G250" s="132"/>
      <c r="H250" s="132"/>
      <c r="I250" s="132"/>
    </row>
    <row r="251" spans="1:9" ht="18" customHeight="1" x14ac:dyDescent="0.25">
      <c r="A251" s="133" t="s">
        <v>11</v>
      </c>
      <c r="B251" s="133"/>
      <c r="C251" s="134" t="s">
        <v>8</v>
      </c>
      <c r="D251" s="134"/>
      <c r="E251" s="134"/>
      <c r="F251" s="166" t="s">
        <v>6</v>
      </c>
      <c r="G251" s="166"/>
      <c r="H251" s="26" t="s">
        <v>8</v>
      </c>
      <c r="I251" s="25" t="s">
        <v>4</v>
      </c>
    </row>
    <row r="252" spans="1:9" ht="18" customHeight="1" x14ac:dyDescent="0.25">
      <c r="A252" s="133" t="s">
        <v>9</v>
      </c>
      <c r="B252" s="133"/>
      <c r="C252" s="134" t="s">
        <v>8</v>
      </c>
      <c r="D252" s="134"/>
      <c r="E252" s="134"/>
      <c r="F252" s="166" t="s">
        <v>6</v>
      </c>
      <c r="G252" s="166"/>
      <c r="H252" s="24" t="s">
        <v>8</v>
      </c>
      <c r="I252" s="23" t="s">
        <v>4</v>
      </c>
    </row>
    <row r="253" spans="1:9" ht="18" customHeight="1" x14ac:dyDescent="0.25">
      <c r="A253" s="124" t="s">
        <v>7</v>
      </c>
      <c r="B253" s="124"/>
      <c r="C253" s="136">
        <v>14349475</v>
      </c>
      <c r="D253" s="136"/>
      <c r="E253" s="136"/>
      <c r="F253" s="167" t="s">
        <v>6</v>
      </c>
      <c r="G253" s="167"/>
      <c r="H253" s="22" t="s">
        <v>30</v>
      </c>
      <c r="I253" s="21" t="s">
        <v>4</v>
      </c>
    </row>
    <row r="254" spans="1:9" ht="18" customHeight="1" x14ac:dyDescent="0.25">
      <c r="A254" s="168" t="s">
        <v>3</v>
      </c>
      <c r="B254" s="169"/>
      <c r="C254" s="153">
        <f>-210000-645201.27</f>
        <v>-855201.27</v>
      </c>
      <c r="D254" s="172"/>
      <c r="E254" s="172"/>
      <c r="F254" s="80" t="s">
        <v>17</v>
      </c>
      <c r="G254" s="81"/>
      <c r="H254" s="81"/>
      <c r="I254" s="81"/>
    </row>
    <row r="255" spans="1:9" ht="18" customHeight="1" x14ac:dyDescent="0.25">
      <c r="A255" s="170"/>
      <c r="B255" s="171"/>
      <c r="C255" s="153">
        <v>855201.27</v>
      </c>
      <c r="D255" s="172"/>
      <c r="E255" s="172"/>
      <c r="F255" s="83"/>
      <c r="G255" s="84"/>
      <c r="H255" s="84"/>
      <c r="I255" s="84"/>
    </row>
    <row r="256" spans="1:9" ht="18" customHeight="1" x14ac:dyDescent="0.25">
      <c r="A256" s="6"/>
      <c r="B256" s="6"/>
      <c r="C256" s="5"/>
      <c r="D256" s="5"/>
      <c r="E256" s="20"/>
      <c r="F256" s="20"/>
      <c r="G256" s="20"/>
      <c r="H256" s="20"/>
      <c r="I256" s="20"/>
    </row>
    <row r="257" spans="1:9" ht="18.75" x14ac:dyDescent="0.25">
      <c r="A257" s="129" t="s">
        <v>29</v>
      </c>
      <c r="B257" s="129"/>
      <c r="C257" s="129"/>
      <c r="D257" s="129"/>
      <c r="E257" s="129"/>
      <c r="F257" s="129"/>
      <c r="G257" s="129"/>
      <c r="H257" s="129"/>
      <c r="I257" s="129"/>
    </row>
    <row r="258" spans="1:9" ht="18.75" x14ac:dyDescent="0.25">
      <c r="A258" s="3"/>
    </row>
    <row r="259" spans="1:9" ht="18.75" x14ac:dyDescent="0.25">
      <c r="A259" s="130" t="s">
        <v>28</v>
      </c>
      <c r="B259" s="130"/>
      <c r="C259" s="130"/>
      <c r="D259" s="130"/>
      <c r="E259" s="130"/>
      <c r="F259" s="130"/>
      <c r="G259" s="130"/>
      <c r="H259" s="130"/>
      <c r="I259" s="130"/>
    </row>
    <row r="260" spans="1:9" ht="18.75" x14ac:dyDescent="0.25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8.75" x14ac:dyDescent="0.25">
      <c r="A261" s="131" t="s">
        <v>18</v>
      </c>
      <c r="B261" s="131"/>
      <c r="C261" s="131"/>
      <c r="D261" s="14"/>
      <c r="E261" s="14"/>
      <c r="F261" s="14"/>
      <c r="G261" s="14"/>
      <c r="H261" s="14"/>
      <c r="I261" s="14"/>
    </row>
    <row r="262" spans="1:9" ht="18.75" x14ac:dyDescent="0.25">
      <c r="D262" s="18"/>
      <c r="E262" s="18"/>
      <c r="F262" s="18"/>
      <c r="G262" s="18"/>
      <c r="H262" s="18"/>
      <c r="I262" s="18"/>
    </row>
    <row r="263" spans="1:9" s="19" customFormat="1" ht="40.15" customHeight="1" x14ac:dyDescent="0.25">
      <c r="A263" s="106" t="s">
        <v>13</v>
      </c>
      <c r="B263" s="107"/>
      <c r="C263" s="106" t="s">
        <v>12</v>
      </c>
      <c r="D263" s="108"/>
      <c r="E263" s="108"/>
      <c r="F263" s="108"/>
      <c r="G263" s="108"/>
      <c r="H263" s="108"/>
      <c r="I263" s="107"/>
    </row>
    <row r="264" spans="1:9" ht="22.15" customHeight="1" x14ac:dyDescent="0.25">
      <c r="A264" s="117" t="s">
        <v>11</v>
      </c>
      <c r="B264" s="118"/>
      <c r="C264" s="119" t="s">
        <v>8</v>
      </c>
      <c r="D264" s="120"/>
      <c r="E264" s="121"/>
      <c r="F264" s="122" t="s">
        <v>6</v>
      </c>
      <c r="G264" s="123"/>
      <c r="H264" s="13" t="s">
        <v>8</v>
      </c>
      <c r="I264" s="17" t="s">
        <v>4</v>
      </c>
    </row>
    <row r="265" spans="1:9" ht="18.75" customHeight="1" x14ac:dyDescent="0.25">
      <c r="A265" s="117" t="s">
        <v>9</v>
      </c>
      <c r="B265" s="118"/>
      <c r="C265" s="119" t="s">
        <v>8</v>
      </c>
      <c r="D265" s="120"/>
      <c r="E265" s="121"/>
      <c r="F265" s="122" t="s">
        <v>6</v>
      </c>
      <c r="G265" s="123"/>
      <c r="H265" s="11" t="s">
        <v>8</v>
      </c>
      <c r="I265" s="11" t="s">
        <v>4</v>
      </c>
    </row>
    <row r="266" spans="1:9" ht="18.75" customHeight="1" x14ac:dyDescent="0.25">
      <c r="A266" s="86" t="s">
        <v>7</v>
      </c>
      <c r="B266" s="87"/>
      <c r="C266" s="140">
        <v>23902732</v>
      </c>
      <c r="D266" s="141"/>
      <c r="E266" s="142"/>
      <c r="F266" s="143" t="s">
        <v>6</v>
      </c>
      <c r="G266" s="144"/>
      <c r="H266" s="9" t="s">
        <v>24</v>
      </c>
      <c r="I266" s="15" t="s">
        <v>4</v>
      </c>
    </row>
    <row r="267" spans="1:9" ht="22.5" customHeight="1" x14ac:dyDescent="0.25">
      <c r="A267" s="145" t="s">
        <v>3</v>
      </c>
      <c r="B267" s="145"/>
      <c r="C267" s="146">
        <v>-1.0900000000000001</v>
      </c>
      <c r="D267" s="146"/>
      <c r="E267" s="147" t="s">
        <v>27</v>
      </c>
      <c r="F267" s="148"/>
      <c r="G267" s="148"/>
      <c r="H267" s="148"/>
      <c r="I267" s="149"/>
    </row>
    <row r="268" spans="1:9" ht="19.5" customHeight="1" x14ac:dyDescent="0.25">
      <c r="A268" s="145"/>
      <c r="B268" s="145"/>
      <c r="C268" s="146">
        <v>1.0900000000000001</v>
      </c>
      <c r="D268" s="146"/>
      <c r="E268" s="150"/>
      <c r="F268" s="151"/>
      <c r="G268" s="151"/>
      <c r="H268" s="151"/>
      <c r="I268" s="152"/>
    </row>
    <row r="269" spans="1:9" ht="46.15" customHeight="1" x14ac:dyDescent="0.25">
      <c r="A269" s="129" t="s">
        <v>26</v>
      </c>
      <c r="B269" s="129"/>
      <c r="C269" s="129"/>
      <c r="D269" s="129"/>
      <c r="E269" s="129"/>
      <c r="F269" s="129"/>
      <c r="G269" s="129"/>
      <c r="H269" s="129"/>
      <c r="I269" s="129"/>
    </row>
    <row r="270" spans="1:9" ht="18" customHeight="1" x14ac:dyDescent="0.25">
      <c r="A270" s="3"/>
    </row>
    <row r="271" spans="1:9" ht="18" customHeight="1" x14ac:dyDescent="0.25">
      <c r="A271" s="130" t="s">
        <v>25</v>
      </c>
      <c r="B271" s="130"/>
      <c r="C271" s="130"/>
      <c r="D271" s="130"/>
      <c r="E271" s="130"/>
      <c r="F271" s="130"/>
      <c r="G271" s="130"/>
      <c r="H271" s="130"/>
      <c r="I271" s="130"/>
    </row>
    <row r="272" spans="1:9" ht="18" customHeight="1" x14ac:dyDescent="0.25">
      <c r="A272" s="131" t="s">
        <v>18</v>
      </c>
      <c r="B272" s="131"/>
      <c r="C272" s="131"/>
      <c r="D272" s="14"/>
      <c r="E272" s="14"/>
      <c r="F272" s="14"/>
      <c r="G272" s="14"/>
      <c r="H272" s="14"/>
      <c r="I272" s="14"/>
    </row>
    <row r="273" spans="1:9" ht="18" customHeight="1" x14ac:dyDescent="0.25">
      <c r="A273" s="132" t="s">
        <v>13</v>
      </c>
      <c r="B273" s="132"/>
      <c r="C273" s="132" t="s">
        <v>12</v>
      </c>
      <c r="D273" s="132"/>
      <c r="E273" s="132"/>
      <c r="F273" s="132"/>
      <c r="G273" s="132"/>
      <c r="H273" s="132"/>
      <c r="I273" s="132"/>
    </row>
    <row r="274" spans="1:9" ht="18" customHeight="1" x14ac:dyDescent="0.25">
      <c r="A274" s="133" t="s">
        <v>11</v>
      </c>
      <c r="B274" s="133"/>
      <c r="C274" s="134">
        <v>150000</v>
      </c>
      <c r="D274" s="134"/>
      <c r="E274" s="134"/>
      <c r="F274" s="135" t="s">
        <v>6</v>
      </c>
      <c r="G274" s="135"/>
      <c r="H274" s="13" t="s">
        <v>24</v>
      </c>
      <c r="I274" s="17" t="s">
        <v>4</v>
      </c>
    </row>
    <row r="275" spans="1:9" ht="18" customHeight="1" x14ac:dyDescent="0.25">
      <c r="A275" s="133" t="s">
        <v>9</v>
      </c>
      <c r="B275" s="133"/>
      <c r="C275" s="134" t="s">
        <v>8</v>
      </c>
      <c r="D275" s="134"/>
      <c r="E275" s="134"/>
      <c r="F275" s="135" t="s">
        <v>6</v>
      </c>
      <c r="G275" s="135"/>
      <c r="H275" s="11" t="s">
        <v>8</v>
      </c>
      <c r="I275" s="11" t="s">
        <v>4</v>
      </c>
    </row>
    <row r="276" spans="1:9" ht="18" customHeight="1" x14ac:dyDescent="0.25">
      <c r="A276" s="124" t="s">
        <v>7</v>
      </c>
      <c r="B276" s="124"/>
      <c r="C276" s="136">
        <v>37773077</v>
      </c>
      <c r="D276" s="136"/>
      <c r="E276" s="136"/>
      <c r="F276" s="137" t="s">
        <v>6</v>
      </c>
      <c r="G276" s="137"/>
      <c r="H276" s="9" t="s">
        <v>23</v>
      </c>
      <c r="I276" s="15" t="s">
        <v>4</v>
      </c>
    </row>
    <row r="277" spans="1:9" ht="18" customHeight="1" x14ac:dyDescent="0.25">
      <c r="A277" s="178" t="s">
        <v>3</v>
      </c>
      <c r="B277" s="179"/>
      <c r="C277" s="139">
        <v>90000</v>
      </c>
      <c r="D277" s="89"/>
      <c r="E277" s="184" t="s">
        <v>22</v>
      </c>
      <c r="F277" s="185"/>
      <c r="G277" s="185"/>
      <c r="H277" s="185"/>
      <c r="I277" s="186"/>
    </row>
    <row r="278" spans="1:9" ht="18" customHeight="1" x14ac:dyDescent="0.25">
      <c r="A278" s="180"/>
      <c r="B278" s="181"/>
      <c r="C278" s="139">
        <v>60000</v>
      </c>
      <c r="D278" s="89"/>
      <c r="E278" s="184" t="s">
        <v>21</v>
      </c>
      <c r="F278" s="185"/>
      <c r="G278" s="185"/>
      <c r="H278" s="185"/>
      <c r="I278" s="186"/>
    </row>
    <row r="279" spans="1:9" ht="18" customHeight="1" x14ac:dyDescent="0.25">
      <c r="A279" s="180"/>
      <c r="B279" s="181"/>
      <c r="C279" s="139">
        <f>-1800-500000-10560419.63-6650000-67171.72</f>
        <v>-17779391.350000001</v>
      </c>
      <c r="D279" s="89"/>
      <c r="E279" s="147" t="s">
        <v>17</v>
      </c>
      <c r="F279" s="148"/>
      <c r="G279" s="148"/>
      <c r="H279" s="148"/>
      <c r="I279" s="149"/>
    </row>
    <row r="280" spans="1:9" ht="18" customHeight="1" x14ac:dyDescent="0.25">
      <c r="A280" s="182"/>
      <c r="B280" s="183"/>
      <c r="C280" s="139">
        <v>17779391.350000001</v>
      </c>
      <c r="D280" s="89"/>
      <c r="E280" s="150"/>
      <c r="F280" s="151"/>
      <c r="G280" s="151"/>
      <c r="H280" s="151"/>
      <c r="I280" s="152"/>
    </row>
    <row r="281" spans="1:9" ht="18" customHeight="1" x14ac:dyDescent="0.25">
      <c r="A281" s="6"/>
      <c r="B281" s="6"/>
      <c r="C281" s="5"/>
      <c r="D281" s="5"/>
      <c r="E281" s="4"/>
      <c r="F281" s="4"/>
      <c r="G281" s="4"/>
      <c r="H281" s="4"/>
      <c r="I281" s="4"/>
    </row>
    <row r="282" spans="1:9" ht="18" customHeight="1" x14ac:dyDescent="0.25">
      <c r="A282" s="129" t="s">
        <v>20</v>
      </c>
      <c r="B282" s="129"/>
      <c r="C282" s="129"/>
      <c r="D282" s="129"/>
      <c r="E282" s="129"/>
      <c r="F282" s="129"/>
      <c r="G282" s="129"/>
      <c r="H282" s="129"/>
      <c r="I282" s="129"/>
    </row>
    <row r="283" spans="1:9" ht="18" customHeight="1" x14ac:dyDescent="0.25">
      <c r="A283" s="18"/>
    </row>
    <row r="284" spans="1:9" ht="18" customHeight="1" x14ac:dyDescent="0.25">
      <c r="A284" s="130" t="s">
        <v>19</v>
      </c>
      <c r="B284" s="130"/>
      <c r="C284" s="130"/>
      <c r="D284" s="130"/>
      <c r="E284" s="130"/>
      <c r="F284" s="130"/>
      <c r="G284" s="130"/>
      <c r="H284" s="130"/>
      <c r="I284" s="130"/>
    </row>
    <row r="285" spans="1:9" ht="18" customHeight="1" x14ac:dyDescent="0.25">
      <c r="A285" s="131" t="s">
        <v>18</v>
      </c>
      <c r="B285" s="131"/>
      <c r="C285" s="131"/>
      <c r="D285" s="18"/>
      <c r="E285" s="18"/>
      <c r="F285" s="18"/>
      <c r="G285" s="18"/>
      <c r="H285" s="18"/>
      <c r="I285" s="18"/>
    </row>
    <row r="286" spans="1:9" ht="18" customHeight="1" x14ac:dyDescent="0.25">
      <c r="A286" s="106" t="s">
        <v>13</v>
      </c>
      <c r="B286" s="107"/>
      <c r="C286" s="106" t="s">
        <v>12</v>
      </c>
      <c r="D286" s="108"/>
      <c r="E286" s="108"/>
      <c r="F286" s="108"/>
      <c r="G286" s="108"/>
      <c r="H286" s="108"/>
      <c r="I286" s="107"/>
    </row>
    <row r="287" spans="1:9" ht="18" customHeight="1" x14ac:dyDescent="0.25">
      <c r="A287" s="117" t="s">
        <v>11</v>
      </c>
      <c r="B287" s="118"/>
      <c r="C287" s="119" t="s">
        <v>8</v>
      </c>
      <c r="D287" s="120"/>
      <c r="E287" s="121"/>
      <c r="F287" s="122" t="s">
        <v>6</v>
      </c>
      <c r="G287" s="123"/>
      <c r="H287" s="13" t="s">
        <v>8</v>
      </c>
      <c r="I287" s="17" t="s">
        <v>4</v>
      </c>
    </row>
    <row r="288" spans="1:9" ht="18" customHeight="1" x14ac:dyDescent="0.25">
      <c r="A288" s="117" t="s">
        <v>9</v>
      </c>
      <c r="B288" s="118"/>
      <c r="C288" s="119" t="s">
        <v>8</v>
      </c>
      <c r="D288" s="120"/>
      <c r="E288" s="121"/>
      <c r="F288" s="122" t="s">
        <v>6</v>
      </c>
      <c r="G288" s="123"/>
      <c r="H288" s="16" t="s">
        <v>8</v>
      </c>
      <c r="I288" s="11" t="s">
        <v>4</v>
      </c>
    </row>
    <row r="289" spans="1:9" ht="18" customHeight="1" x14ac:dyDescent="0.25">
      <c r="A289" s="86" t="s">
        <v>7</v>
      </c>
      <c r="B289" s="87"/>
      <c r="C289" s="140">
        <v>5597463</v>
      </c>
      <c r="D289" s="141"/>
      <c r="E289" s="142"/>
      <c r="F289" s="143" t="s">
        <v>6</v>
      </c>
      <c r="G289" s="144"/>
      <c r="H289" s="15">
        <v>30</v>
      </c>
      <c r="I289" s="15" t="s">
        <v>4</v>
      </c>
    </row>
    <row r="290" spans="1:9" ht="18" customHeight="1" x14ac:dyDescent="0.25">
      <c r="A290" s="145" t="s">
        <v>3</v>
      </c>
      <c r="B290" s="145"/>
      <c r="C290" s="88">
        <f>-180000-77660</f>
        <v>-257660</v>
      </c>
      <c r="D290" s="139"/>
      <c r="E290" s="139"/>
      <c r="F290" s="80" t="s">
        <v>17</v>
      </c>
      <c r="G290" s="81"/>
      <c r="H290" s="81"/>
      <c r="I290" s="82"/>
    </row>
    <row r="291" spans="1:9" ht="18" customHeight="1" x14ac:dyDescent="0.25">
      <c r="A291" s="145"/>
      <c r="B291" s="145"/>
      <c r="C291" s="88">
        <v>257660</v>
      </c>
      <c r="D291" s="139"/>
      <c r="E291" s="139"/>
      <c r="F291" s="83"/>
      <c r="G291" s="84"/>
      <c r="H291" s="84"/>
      <c r="I291" s="85"/>
    </row>
    <row r="292" spans="1:9" ht="18" customHeight="1" x14ac:dyDescent="0.25">
      <c r="A292" s="6"/>
      <c r="B292" s="6"/>
      <c r="C292" s="5"/>
      <c r="D292" s="5"/>
      <c r="E292" s="4"/>
      <c r="F292" s="4"/>
      <c r="G292" s="4"/>
      <c r="H292" s="4"/>
      <c r="I292" s="4"/>
    </row>
    <row r="293" spans="1:9" ht="18" customHeight="1" x14ac:dyDescent="0.25">
      <c r="A293" s="6"/>
      <c r="B293" s="6"/>
      <c r="C293" s="5"/>
      <c r="D293" s="5"/>
      <c r="E293" s="4"/>
      <c r="F293" s="4"/>
      <c r="G293" s="4"/>
      <c r="H293" s="4"/>
      <c r="I293" s="4"/>
    </row>
    <row r="294" spans="1:9" ht="46.15" customHeight="1" x14ac:dyDescent="0.3">
      <c r="A294" s="138" t="s">
        <v>16</v>
      </c>
      <c r="B294" s="138"/>
      <c r="C294" s="138"/>
      <c r="D294" s="138"/>
      <c r="E294" s="138"/>
      <c r="F294" s="138"/>
      <c r="G294" s="138"/>
      <c r="H294" s="138"/>
      <c r="I294" s="138"/>
    </row>
    <row r="295" spans="1:9" ht="18.75" x14ac:dyDescent="0.25">
      <c r="A295" s="3"/>
    </row>
    <row r="296" spans="1:9" ht="36" customHeight="1" x14ac:dyDescent="0.25">
      <c r="A296" s="130" t="s">
        <v>15</v>
      </c>
      <c r="B296" s="130"/>
      <c r="C296" s="130"/>
      <c r="D296" s="130"/>
      <c r="E296" s="130"/>
      <c r="F296" s="130"/>
      <c r="G296" s="130"/>
      <c r="H296" s="130"/>
      <c r="I296" s="130"/>
    </row>
    <row r="297" spans="1:9" ht="27.6" customHeight="1" x14ac:dyDescent="0.25">
      <c r="A297" s="131" t="s">
        <v>14</v>
      </c>
      <c r="B297" s="131"/>
      <c r="C297" s="131"/>
      <c r="D297" s="14"/>
      <c r="E297" s="14"/>
      <c r="F297" s="14"/>
      <c r="G297" s="14"/>
      <c r="H297" s="14"/>
      <c r="I297" s="14"/>
    </row>
    <row r="298" spans="1:9" s="7" customFormat="1" ht="38.450000000000003" customHeight="1" x14ac:dyDescent="0.25">
      <c r="A298" s="132" t="s">
        <v>13</v>
      </c>
      <c r="B298" s="132"/>
      <c r="C298" s="132" t="s">
        <v>12</v>
      </c>
      <c r="D298" s="132"/>
      <c r="E298" s="132"/>
      <c r="F298" s="132"/>
      <c r="G298" s="132"/>
      <c r="H298" s="132"/>
      <c r="I298" s="132"/>
    </row>
    <row r="299" spans="1:9" s="7" customFormat="1" ht="18.75" customHeight="1" x14ac:dyDescent="0.25">
      <c r="A299" s="133" t="s">
        <v>11</v>
      </c>
      <c r="B299" s="133"/>
      <c r="C299" s="134">
        <v>478669</v>
      </c>
      <c r="D299" s="134"/>
      <c r="E299" s="134"/>
      <c r="F299" s="135" t="s">
        <v>6</v>
      </c>
      <c r="G299" s="135"/>
      <c r="H299" s="13" t="s">
        <v>10</v>
      </c>
      <c r="I299" s="12" t="s">
        <v>4</v>
      </c>
    </row>
    <row r="300" spans="1:9" s="7" customFormat="1" ht="21" customHeight="1" x14ac:dyDescent="0.25">
      <c r="A300" s="133" t="s">
        <v>9</v>
      </c>
      <c r="B300" s="133"/>
      <c r="C300" s="134" t="s">
        <v>8</v>
      </c>
      <c r="D300" s="134"/>
      <c r="E300" s="134"/>
      <c r="F300" s="135" t="s">
        <v>6</v>
      </c>
      <c r="G300" s="135"/>
      <c r="H300" s="11" t="s">
        <v>8</v>
      </c>
      <c r="I300" s="10" t="s">
        <v>4</v>
      </c>
    </row>
    <row r="301" spans="1:9" s="7" customFormat="1" ht="30.75" customHeight="1" x14ac:dyDescent="0.25">
      <c r="A301" s="124" t="s">
        <v>7</v>
      </c>
      <c r="B301" s="124"/>
      <c r="C301" s="136">
        <v>803812</v>
      </c>
      <c r="D301" s="136"/>
      <c r="E301" s="136"/>
      <c r="F301" s="137" t="s">
        <v>6</v>
      </c>
      <c r="G301" s="137"/>
      <c r="H301" s="9" t="s">
        <v>5</v>
      </c>
      <c r="I301" s="8" t="s">
        <v>4</v>
      </c>
    </row>
    <row r="302" spans="1:9" s="7" customFormat="1" ht="55.9" customHeight="1" x14ac:dyDescent="0.25">
      <c r="A302" s="173" t="s">
        <v>3</v>
      </c>
      <c r="B302" s="174"/>
      <c r="C302" s="154">
        <v>478669.97</v>
      </c>
      <c r="D302" s="154"/>
      <c r="E302" s="175" t="s">
        <v>2</v>
      </c>
      <c r="F302" s="176"/>
      <c r="G302" s="176"/>
      <c r="H302" s="176"/>
      <c r="I302" s="177"/>
    </row>
    <row r="303" spans="1:9" ht="18" customHeight="1" x14ac:dyDescent="0.25">
      <c r="A303" s="6"/>
      <c r="B303" s="6"/>
      <c r="C303" s="5"/>
      <c r="D303" s="5"/>
      <c r="E303" s="4"/>
      <c r="F303" s="4"/>
      <c r="G303" s="4"/>
      <c r="H303" s="4"/>
      <c r="I303" s="4"/>
    </row>
    <row r="304" spans="1:9" ht="18" customHeight="1" x14ac:dyDescent="0.25">
      <c r="A304" s="6"/>
      <c r="B304" s="6"/>
      <c r="C304" s="5"/>
      <c r="D304" s="5"/>
      <c r="E304" s="4"/>
      <c r="F304" s="4"/>
      <c r="G304" s="4"/>
      <c r="H304" s="4"/>
      <c r="I304" s="4"/>
    </row>
    <row r="305" spans="1:9" ht="18" customHeight="1" x14ac:dyDescent="0.25">
      <c r="A305" s="130" t="s">
        <v>1</v>
      </c>
      <c r="B305" s="130"/>
      <c r="C305" s="130"/>
      <c r="D305" s="130"/>
      <c r="E305" s="130"/>
      <c r="F305" s="130"/>
      <c r="G305" s="130"/>
      <c r="H305" s="130"/>
      <c r="I305" s="130"/>
    </row>
    <row r="306" spans="1:9" ht="18" customHeight="1" x14ac:dyDescent="0.25">
      <c r="A306" s="130" t="s">
        <v>0</v>
      </c>
      <c r="B306" s="130"/>
      <c r="C306" s="130"/>
      <c r="D306" s="130"/>
      <c r="E306" s="130"/>
      <c r="F306" s="130"/>
      <c r="G306" s="130"/>
      <c r="H306" s="130"/>
      <c r="I306" s="130"/>
    </row>
    <row r="307" spans="1:9" ht="18" customHeight="1" x14ac:dyDescent="0.25"/>
    <row r="308" spans="1:9" ht="18" customHeight="1" x14ac:dyDescent="0.25">
      <c r="A308" s="3"/>
      <c r="C308" s="2"/>
      <c r="D308" s="2"/>
      <c r="E308" s="2"/>
      <c r="F308" s="1"/>
      <c r="G308" s="1"/>
      <c r="H308" s="1"/>
      <c r="I308" s="1"/>
    </row>
  </sheetData>
  <mergeCells count="423">
    <mergeCell ref="A1:I1"/>
    <mergeCell ref="A7:I7"/>
    <mergeCell ref="A8:I8"/>
    <mergeCell ref="A10:I10"/>
    <mergeCell ref="A12:D12"/>
    <mergeCell ref="E12:F12"/>
    <mergeCell ref="A13:D13"/>
    <mergeCell ref="E13:F13"/>
    <mergeCell ref="A14:D14"/>
    <mergeCell ref="E14:F14"/>
    <mergeCell ref="G15:G16"/>
    <mergeCell ref="H15:I16"/>
    <mergeCell ref="E17:F17"/>
    <mergeCell ref="H17:I17"/>
    <mergeCell ref="E18:F18"/>
    <mergeCell ref="H20:I20"/>
    <mergeCell ref="A3:I3"/>
    <mergeCell ref="A4:I4"/>
    <mergeCell ref="A5:I5"/>
    <mergeCell ref="A6:I6"/>
    <mergeCell ref="A15:C20"/>
    <mergeCell ref="D17:D20"/>
    <mergeCell ref="H18:I18"/>
    <mergeCell ref="E19:F19"/>
    <mergeCell ref="H19:I19"/>
    <mergeCell ref="E15:F16"/>
    <mergeCell ref="E20:F20"/>
    <mergeCell ref="A44:D44"/>
    <mergeCell ref="A60:E60"/>
    <mergeCell ref="E31:F31"/>
    <mergeCell ref="A32:D32"/>
    <mergeCell ref="E32:F32"/>
    <mergeCell ref="A166:B166"/>
    <mergeCell ref="C166:E166"/>
    <mergeCell ref="F166:G166"/>
    <mergeCell ref="A77:D77"/>
    <mergeCell ref="A78:D78"/>
    <mergeCell ref="A37:I37"/>
    <mergeCell ref="A38:I38"/>
    <mergeCell ref="A40:B40"/>
    <mergeCell ref="A41:D41"/>
    <mergeCell ref="A42:D42"/>
    <mergeCell ref="A43:D43"/>
    <mergeCell ref="A64:I64"/>
    <mergeCell ref="A65:I65"/>
    <mergeCell ref="A66:I66"/>
    <mergeCell ref="A69:D69"/>
    <mergeCell ref="A70:D70"/>
    <mergeCell ref="A79:D79"/>
    <mergeCell ref="A80:D80"/>
    <mergeCell ref="A82:E82"/>
    <mergeCell ref="A84:I84"/>
    <mergeCell ref="A93:D93"/>
    <mergeCell ref="A86:D86"/>
    <mergeCell ref="A87:D87"/>
    <mergeCell ref="A81:D81"/>
    <mergeCell ref="A88:D88"/>
    <mergeCell ref="A89:D89"/>
    <mergeCell ref="A198:I198"/>
    <mergeCell ref="A199:I199"/>
    <mergeCell ref="A200:I200"/>
    <mergeCell ref="A169:B175"/>
    <mergeCell ref="A45:D45"/>
    <mergeCell ref="A46:D46"/>
    <mergeCell ref="A47:D47"/>
    <mergeCell ref="A53:E53"/>
    <mergeCell ref="A55:B55"/>
    <mergeCell ref="A56:D56"/>
    <mergeCell ref="A116:E116"/>
    <mergeCell ref="A119:I119"/>
    <mergeCell ref="A121:I121"/>
    <mergeCell ref="A122:I122"/>
    <mergeCell ref="A123:B123"/>
    <mergeCell ref="C171:E171"/>
    <mergeCell ref="F171:I171"/>
    <mergeCell ref="C169:E169"/>
    <mergeCell ref="F169:I169"/>
    <mergeCell ref="A151:I151"/>
    <mergeCell ref="A124:B124"/>
    <mergeCell ref="C124:E124"/>
    <mergeCell ref="F124:G124"/>
    <mergeCell ref="A125:B125"/>
    <mergeCell ref="A72:D72"/>
    <mergeCell ref="A73:D73"/>
    <mergeCell ref="A74:D74"/>
    <mergeCell ref="A75:D75"/>
    <mergeCell ref="A76:D76"/>
    <mergeCell ref="A59:D59"/>
    <mergeCell ref="A52:D52"/>
    <mergeCell ref="A48:E48"/>
    <mergeCell ref="A50:B50"/>
    <mergeCell ref="A51:D51"/>
    <mergeCell ref="A57:D57"/>
    <mergeCell ref="A58:D58"/>
    <mergeCell ref="A94:D94"/>
    <mergeCell ref="A95:D95"/>
    <mergeCell ref="A96:D96"/>
    <mergeCell ref="A97:D97"/>
    <mergeCell ref="A99:E99"/>
    <mergeCell ref="A101:I101"/>
    <mergeCell ref="A98:D98"/>
    <mergeCell ref="A90:D90"/>
    <mergeCell ref="A91:D91"/>
    <mergeCell ref="A92:D92"/>
    <mergeCell ref="A104:D104"/>
    <mergeCell ref="A105:D105"/>
    <mergeCell ref="C123:I123"/>
    <mergeCell ref="C131:E131"/>
    <mergeCell ref="F131:I132"/>
    <mergeCell ref="C132:E132"/>
    <mergeCell ref="F128:I128"/>
    <mergeCell ref="C129:E129"/>
    <mergeCell ref="F129:I129"/>
    <mergeCell ref="C130:E130"/>
    <mergeCell ref="A106:D106"/>
    <mergeCell ref="A107:D107"/>
    <mergeCell ref="A108:D108"/>
    <mergeCell ref="C125:E125"/>
    <mergeCell ref="F125:G125"/>
    <mergeCell ref="C157:E157"/>
    <mergeCell ref="A153:B153"/>
    <mergeCell ref="C153:I153"/>
    <mergeCell ref="A154:B154"/>
    <mergeCell ref="C154:E154"/>
    <mergeCell ref="F154:G154"/>
    <mergeCell ref="A155:B155"/>
    <mergeCell ref="C155:E155"/>
    <mergeCell ref="F155:G155"/>
    <mergeCell ref="A126:B126"/>
    <mergeCell ref="C126:E126"/>
    <mergeCell ref="F126:G126"/>
    <mergeCell ref="A127:B132"/>
    <mergeCell ref="C127:E127"/>
    <mergeCell ref="F127:I127"/>
    <mergeCell ref="C128:E128"/>
    <mergeCell ref="A156:B156"/>
    <mergeCell ref="C156:E156"/>
    <mergeCell ref="F156:G156"/>
    <mergeCell ref="A150:I150"/>
    <mergeCell ref="F130:I130"/>
    <mergeCell ref="A149:I149"/>
    <mergeCell ref="A165:B165"/>
    <mergeCell ref="C165:I165"/>
    <mergeCell ref="A232:B232"/>
    <mergeCell ref="C232:E232"/>
    <mergeCell ref="F232:G232"/>
    <mergeCell ref="C208:E208"/>
    <mergeCell ref="F208:I208"/>
    <mergeCell ref="C214:E214"/>
    <mergeCell ref="A167:B167"/>
    <mergeCell ref="C167:E167"/>
    <mergeCell ref="F167:G167"/>
    <mergeCell ref="A168:B168"/>
    <mergeCell ref="C168:E168"/>
    <mergeCell ref="F168:G168"/>
    <mergeCell ref="A138:B138"/>
    <mergeCell ref="C170:E170"/>
    <mergeCell ref="F170:I170"/>
    <mergeCell ref="A162:I162"/>
    <mergeCell ref="A163:I163"/>
    <mergeCell ref="F157:I158"/>
    <mergeCell ref="A157:B158"/>
    <mergeCell ref="A160:I160"/>
    <mergeCell ref="C211:E211"/>
    <mergeCell ref="F211:I211"/>
    <mergeCell ref="C210:E210"/>
    <mergeCell ref="A233:B233"/>
    <mergeCell ref="C233:E233"/>
    <mergeCell ref="F233:G233"/>
    <mergeCell ref="C207:E207"/>
    <mergeCell ref="A206:B214"/>
    <mergeCell ref="A225:I225"/>
    <mergeCell ref="A227:I227"/>
    <mergeCell ref="A229:C229"/>
    <mergeCell ref="A231:B231"/>
    <mergeCell ref="C231:I231"/>
    <mergeCell ref="A249:C249"/>
    <mergeCell ref="A234:B234"/>
    <mergeCell ref="C234:E234"/>
    <mergeCell ref="F234:G234"/>
    <mergeCell ref="C235:D235"/>
    <mergeCell ref="E235:I236"/>
    <mergeCell ref="C236:D236"/>
    <mergeCell ref="C237:D237"/>
    <mergeCell ref="E237:I238"/>
    <mergeCell ref="C238:D238"/>
    <mergeCell ref="C239:D239"/>
    <mergeCell ref="E239:I241"/>
    <mergeCell ref="C240:D240"/>
    <mergeCell ref="C241:D241"/>
    <mergeCell ref="A246:I246"/>
    <mergeCell ref="A235:B244"/>
    <mergeCell ref="C244:D244"/>
    <mergeCell ref="E244:I244"/>
    <mergeCell ref="F301:G301"/>
    <mergeCell ref="A305:I305"/>
    <mergeCell ref="A306:I306"/>
    <mergeCell ref="A288:B288"/>
    <mergeCell ref="C288:E288"/>
    <mergeCell ref="F288:G288"/>
    <mergeCell ref="A289:B289"/>
    <mergeCell ref="C289:E289"/>
    <mergeCell ref="F289:G289"/>
    <mergeCell ref="A299:B299"/>
    <mergeCell ref="C299:E299"/>
    <mergeCell ref="C253:E253"/>
    <mergeCell ref="F253:G253"/>
    <mergeCell ref="A254:B255"/>
    <mergeCell ref="C254:E254"/>
    <mergeCell ref="F254:I255"/>
    <mergeCell ref="C255:E255"/>
    <mergeCell ref="A250:B250"/>
    <mergeCell ref="C250:I250"/>
    <mergeCell ref="A302:B302"/>
    <mergeCell ref="C302:D302"/>
    <mergeCell ref="E302:I302"/>
    <mergeCell ref="A277:B280"/>
    <mergeCell ref="C277:D277"/>
    <mergeCell ref="E277:I277"/>
    <mergeCell ref="C278:D278"/>
    <mergeCell ref="E278:I278"/>
    <mergeCell ref="C279:D279"/>
    <mergeCell ref="E279:I280"/>
    <mergeCell ref="F299:G299"/>
    <mergeCell ref="A300:B300"/>
    <mergeCell ref="C300:E300"/>
    <mergeCell ref="F300:G300"/>
    <mergeCell ref="A301:B301"/>
    <mergeCell ref="C301:E301"/>
    <mergeCell ref="A115:D115"/>
    <mergeCell ref="A22:I22"/>
    <mergeCell ref="A24:D24"/>
    <mergeCell ref="E24:F24"/>
    <mergeCell ref="A25:D25"/>
    <mergeCell ref="E25:F25"/>
    <mergeCell ref="A290:B291"/>
    <mergeCell ref="C290:E290"/>
    <mergeCell ref="F290:I291"/>
    <mergeCell ref="C291:E291"/>
    <mergeCell ref="A282:I282"/>
    <mergeCell ref="A284:I284"/>
    <mergeCell ref="A285:C285"/>
    <mergeCell ref="A286:B286"/>
    <mergeCell ref="C286:I286"/>
    <mergeCell ref="A287:B287"/>
    <mergeCell ref="A251:B251"/>
    <mergeCell ref="C251:E251"/>
    <mergeCell ref="F251:G251"/>
    <mergeCell ref="A252:B252"/>
    <mergeCell ref="C252:E252"/>
    <mergeCell ref="F252:G252"/>
    <mergeCell ref="C158:E158"/>
    <mergeCell ref="A253:B253"/>
    <mergeCell ref="A26:D26"/>
    <mergeCell ref="E26:F26"/>
    <mergeCell ref="A33:D33"/>
    <mergeCell ref="A71:D71"/>
    <mergeCell ref="C175:E175"/>
    <mergeCell ref="F175:I175"/>
    <mergeCell ref="C172:E172"/>
    <mergeCell ref="F172:I172"/>
    <mergeCell ref="C174:E174"/>
    <mergeCell ref="F174:I174"/>
    <mergeCell ref="A111:D111"/>
    <mergeCell ref="A112:D112"/>
    <mergeCell ref="A113:D113"/>
    <mergeCell ref="A114:D114"/>
    <mergeCell ref="A103:D103"/>
    <mergeCell ref="E33:F33"/>
    <mergeCell ref="A27:D27"/>
    <mergeCell ref="E27:F27"/>
    <mergeCell ref="A29:I29"/>
    <mergeCell ref="A31:D31"/>
    <mergeCell ref="A109:D109"/>
    <mergeCell ref="A110:D110"/>
    <mergeCell ref="A34:D34"/>
    <mergeCell ref="E34:F34"/>
    <mergeCell ref="A134:I134"/>
    <mergeCell ref="A135:B135"/>
    <mergeCell ref="C135:I135"/>
    <mergeCell ref="A136:B136"/>
    <mergeCell ref="C136:E136"/>
    <mergeCell ref="F136:G136"/>
    <mergeCell ref="A204:B204"/>
    <mergeCell ref="C204:E204"/>
    <mergeCell ref="F204:G204"/>
    <mergeCell ref="C138:E138"/>
    <mergeCell ref="F138:G138"/>
    <mergeCell ref="C139:E139"/>
    <mergeCell ref="F139:I139"/>
    <mergeCell ref="A139:B139"/>
    <mergeCell ref="C185:E185"/>
    <mergeCell ref="F185:G185"/>
    <mergeCell ref="A193:B193"/>
    <mergeCell ref="C193:E193"/>
    <mergeCell ref="F193:G193"/>
    <mergeCell ref="A202:B202"/>
    <mergeCell ref="C202:I202"/>
    <mergeCell ref="A203:B203"/>
    <mergeCell ref="C203:E203"/>
    <mergeCell ref="F203:G203"/>
    <mergeCell ref="A137:B137"/>
    <mergeCell ref="C137:E137"/>
    <mergeCell ref="F137:G137"/>
    <mergeCell ref="A257:I257"/>
    <mergeCell ref="A259:I259"/>
    <mergeCell ref="A261:C261"/>
    <mergeCell ref="A184:B184"/>
    <mergeCell ref="C184:E184"/>
    <mergeCell ref="F184:G184"/>
    <mergeCell ref="A185:B185"/>
    <mergeCell ref="C205:E205"/>
    <mergeCell ref="F205:G205"/>
    <mergeCell ref="C183:E183"/>
    <mergeCell ref="F183:G183"/>
    <mergeCell ref="C212:E212"/>
    <mergeCell ref="A188:I188"/>
    <mergeCell ref="A189:I189"/>
    <mergeCell ref="A191:B191"/>
    <mergeCell ref="C191:I191"/>
    <mergeCell ref="A192:B192"/>
    <mergeCell ref="C192:E192"/>
    <mergeCell ref="F192:G192"/>
    <mergeCell ref="C173:E173"/>
    <mergeCell ref="F173:I173"/>
    <mergeCell ref="A294:I294"/>
    <mergeCell ref="A296:I296"/>
    <mergeCell ref="A297:C297"/>
    <mergeCell ref="A298:B298"/>
    <mergeCell ref="C298:I298"/>
    <mergeCell ref="C280:D280"/>
    <mergeCell ref="A266:B266"/>
    <mergeCell ref="C266:E266"/>
    <mergeCell ref="F266:G266"/>
    <mergeCell ref="A267:B268"/>
    <mergeCell ref="C267:D267"/>
    <mergeCell ref="E267:I268"/>
    <mergeCell ref="C268:D268"/>
    <mergeCell ref="C287:E287"/>
    <mergeCell ref="F287:G287"/>
    <mergeCell ref="A273:B273"/>
    <mergeCell ref="C273:I273"/>
    <mergeCell ref="A274:B274"/>
    <mergeCell ref="C274:E274"/>
    <mergeCell ref="F274:G274"/>
    <mergeCell ref="A275:B275"/>
    <mergeCell ref="C275:E275"/>
    <mergeCell ref="F275:G275"/>
    <mergeCell ref="A276:B276"/>
    <mergeCell ref="C276:E276"/>
    <mergeCell ref="F276:G276"/>
    <mergeCell ref="A141:I141"/>
    <mergeCell ref="A142:B142"/>
    <mergeCell ref="C142:I142"/>
    <mergeCell ref="A143:B143"/>
    <mergeCell ref="C143:E143"/>
    <mergeCell ref="F143:G143"/>
    <mergeCell ref="A269:I269"/>
    <mergeCell ref="A271:I271"/>
    <mergeCell ref="A272:C272"/>
    <mergeCell ref="A263:B263"/>
    <mergeCell ref="C263:I263"/>
    <mergeCell ref="A264:B264"/>
    <mergeCell ref="C264:E264"/>
    <mergeCell ref="F264:G264"/>
    <mergeCell ref="A265:B265"/>
    <mergeCell ref="C265:E265"/>
    <mergeCell ref="F265:G265"/>
    <mergeCell ref="F222:I223"/>
    <mergeCell ref="C223:E223"/>
    <mergeCell ref="A222:B223"/>
    <mergeCell ref="F210:I210"/>
    <mergeCell ref="C213:E213"/>
    <mergeCell ref="F213:I214"/>
    <mergeCell ref="C186:E186"/>
    <mergeCell ref="A144:B144"/>
    <mergeCell ref="C144:E144"/>
    <mergeCell ref="F144:G144"/>
    <mergeCell ref="F212:I212"/>
    <mergeCell ref="C242:D242"/>
    <mergeCell ref="E242:I242"/>
    <mergeCell ref="A219:B219"/>
    <mergeCell ref="C219:E219"/>
    <mergeCell ref="F219:G219"/>
    <mergeCell ref="A194:B194"/>
    <mergeCell ref="F186:I186"/>
    <mergeCell ref="A220:B220"/>
    <mergeCell ref="C220:E220"/>
    <mergeCell ref="F220:G220"/>
    <mergeCell ref="A221:B221"/>
    <mergeCell ref="C221:E221"/>
    <mergeCell ref="F221:G221"/>
    <mergeCell ref="C194:E194"/>
    <mergeCell ref="F194:G194"/>
    <mergeCell ref="A187:I187"/>
    <mergeCell ref="A186:B186"/>
    <mergeCell ref="A177:I177"/>
    <mergeCell ref="A179:I179"/>
    <mergeCell ref="A180:I180"/>
    <mergeCell ref="C195:E195"/>
    <mergeCell ref="C196:E196"/>
    <mergeCell ref="A195:B196"/>
    <mergeCell ref="F195:I196"/>
    <mergeCell ref="A205:B205"/>
    <mergeCell ref="C243:D243"/>
    <mergeCell ref="E243:I243"/>
    <mergeCell ref="A145:B145"/>
    <mergeCell ref="C145:E145"/>
    <mergeCell ref="F145:G145"/>
    <mergeCell ref="A146:B146"/>
    <mergeCell ref="C146:E146"/>
    <mergeCell ref="F146:I146"/>
    <mergeCell ref="A218:B218"/>
    <mergeCell ref="C218:I218"/>
    <mergeCell ref="A182:B182"/>
    <mergeCell ref="C182:I182"/>
    <mergeCell ref="A183:B183"/>
    <mergeCell ref="A216:I216"/>
    <mergeCell ref="C222:E222"/>
    <mergeCell ref="C206:E206"/>
    <mergeCell ref="F206:I207"/>
    <mergeCell ref="C209:E209"/>
    <mergeCell ref="F209:I209"/>
  </mergeCells>
  <pageMargins left="0.70866141732283472" right="0.31496062992125984" top="0.19685039370078741" bottom="0.19685039370078741" header="0.31496062992125984" footer="0.31496062992125984"/>
  <pageSetup paperSize="9" scale="67" orientation="portrait" horizontalDpi="4294967295" verticalDpi="4294967295" r:id="rId1"/>
  <rowBreaks count="1" manualBreakCount="1">
    <brk id="1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28.03.2022 совет</vt:lpstr>
      <vt:lpstr>'28.03.2022 совет'!OLE_LINK2</vt:lpstr>
      <vt:lpstr>'28.03.2022 совет'!OLE_LINK3</vt:lpstr>
      <vt:lpstr>'28.03.2022 совет'!OLE_LINK6</vt:lpstr>
      <vt:lpstr>'28.03.2022 совет'!Область_печати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Fin#Nach#1</cp:lastModifiedBy>
  <cp:lastPrinted>2022-03-25T09:56:55Z</cp:lastPrinted>
  <dcterms:created xsi:type="dcterms:W3CDTF">2022-03-25T09:54:08Z</dcterms:created>
  <dcterms:modified xsi:type="dcterms:W3CDTF">2022-03-25T09:56:57Z</dcterms:modified>
</cp:coreProperties>
</file>