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2018" sheetId="1" r:id="rId1"/>
  </sheets>
  <definedNames>
    <definedName name="_xlnm.Print_Titles" localSheetId="0">'2018'!$9:$9</definedName>
    <definedName name="_xlnm.Print_Area" localSheetId="0">'2018'!$A$1:$C$136</definedName>
  </definedNames>
  <calcPr fullCalcOnLoad="1"/>
</workbook>
</file>

<file path=xl/sharedStrings.xml><?xml version="1.0" encoding="utf-8"?>
<sst xmlns="http://schemas.openxmlformats.org/spreadsheetml/2006/main" count="257" uniqueCount="231">
  <si>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</si>
  <si>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</si>
  <si>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</si>
  <si>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</si>
  <si>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</si>
  <si>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</si>
  <si>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</si>
  <si>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</si>
  <si>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</si>
  <si>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</si>
  <si>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</si>
  <si>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</si>
  <si>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</si>
  <si>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Прочие субвенции</t>
  </si>
  <si>
    <t xml:space="preserve">Прочие субвенции бюджетам городских округов </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</si>
  <si>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</si>
  <si>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</si>
  <si>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</si>
  <si>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</si>
  <si>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</si>
  <si>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</si>
  <si>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</si>
  <si>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</si>
  <si>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</si>
  <si>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</si>
  <si>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</si>
  <si>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</si>
  <si>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</si>
  <si>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</si>
  <si>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</si>
  <si>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</si>
  <si>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</si>
  <si>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</si>
  <si>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</si>
  <si>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</si>
  <si>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</si>
  <si>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</si>
  <si>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</si>
  <si>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</si>
  <si>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</si>
  <si>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</si>
  <si>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</si>
  <si>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</si>
  <si>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</si>
  <si>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</si>
  <si>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</si>
  <si>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</si>
  <si>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</si>
  <si>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</si>
  <si>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</si>
  <si>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</si>
  <si>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</si>
  <si>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</si>
  <si>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</si>
  <si>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</si>
  <si>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</si>
  <si>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000 1 11 09044 04 0000 120</t>
  </si>
  <si>
    <t xml:space="preserve">000 1 06 01020 04 0000 110 </t>
  </si>
  <si>
    <t>000 1 06 01000 00 0000 110</t>
  </si>
  <si>
    <t>НАЛОГИ НА ИМУЩЕСТВО</t>
  </si>
  <si>
    <t>000 1 06 00000 00 0000 000</t>
  </si>
  <si>
    <t xml:space="preserve"> Приложение 3</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</si>
  <si>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</si>
  <si>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</si>
  <si>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</si>
  <si>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</si>
  <si>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</si>
  <si>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</si>
  <si>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</si>
  <si>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</si>
  <si>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</si>
  <si>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</si>
  <si>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</si>
  <si>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</si>
  <si>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</si>
  <si>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</si>
  <si>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</si>
  <si>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</si>
  <si>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</si>
  <si>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Государственная пошлина по делам, рассматриваемым в судах общей юрисдикции, мировыми судьями </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</si>
  <si>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</si>
  <si>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</si>
  <si>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</si>
  <si>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</si>
  <si>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 xml:space="preserve">Единый налог на вмененный доход для отдельных видов деятельности </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</si>
  <si>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</si>
  <si>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</si>
  <si>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</si>
  <si>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</si>
  <si>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</si>
  <si>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</si>
  <si>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</si>
  <si>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</si>
  <si>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</si>
  <si>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</si>
  <si>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</si>
  <si>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Минимальный налог, зачисляемый в бюджеты субъектов Российской Федерации</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</si>
  <si>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</si>
  <si>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</si>
  <si>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</si>
  <si>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</si>
  <si>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 xml:space="preserve"> Субвенции бюджетам на осуществление первичного воинского учета на территориях, где отсутствуют военные комиссариаты </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</si>
  <si>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</si>
  <si>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</si>
  <si>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</si>
  <si>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</si>
  <si>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</si>
  <si>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</si>
  <si>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</si>
  <si>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</si>
  <si>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</si>
  <si>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</si>
  <si>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</si>
  <si>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</si>
  <si>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</si>
  <si>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</si>
  <si>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Прочие субвенции бюджетам городских округов на реализацию ЗМО "О региональных нормативах финансового обеспечения образовательной деятельности в Мурманской области"</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</si>
  <si>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</si>
  <si>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</si>
  <si>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</si>
  <si>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</si>
  <si>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</si>
  <si>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</si>
  <si>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субвенции бюджетам городских округов на реализацию ЗМО "О региональных нормативах финансового обеспечения образовательной деятельности муниципальных дошкольных образовательных организаций"</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</si>
  <si>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находящимся в их ведении)</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</si>
  <si>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</si>
  <si>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</si>
  <si>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Организация отдыха детей  Мурманской области в муниципальных образовательных организациях </t>
  </si>
  <si>
    <t>000 2 02 15001 00 0000 151</t>
  </si>
  <si>
    <t>000 2 02 15001 04 0000 151</t>
  </si>
  <si>
    <t>000 2 02 15010 00 0000 151</t>
  </si>
  <si>
    <t>000 2 02 15010 04 0000 151</t>
  </si>
  <si>
    <t>000 2 02 20000 00 0000 151</t>
  </si>
  <si>
    <t>000 2 02 29999 00 0000 151</t>
  </si>
  <si>
    <t>000 2 02 29999 04 0000 151</t>
  </si>
  <si>
    <t>000 2 02 30000 00 0000 151</t>
  </si>
  <si>
    <t>000 2 02 35930 04 0000 151</t>
  </si>
  <si>
    <t>000 2 02 35930 00 0000 151</t>
  </si>
  <si>
    <t>000 2 02 35118 00 0000 151</t>
  </si>
  <si>
    <t>000 2 02 35118 04 0000 151</t>
  </si>
  <si>
    <t>000 2 02 30027 00 0000 151</t>
  </si>
  <si>
    <t>000 2 02 30027 04 0000 151</t>
  </si>
  <si>
    <t>000 2 02 30029 00 0000 151</t>
  </si>
  <si>
    <t>000 2 02 30029 04 0000 151</t>
  </si>
  <si>
    <t>000 2 02 39999 00 0000 151</t>
  </si>
  <si>
    <t>000 2 02 39999 04 0000 151</t>
  </si>
  <si>
    <t>000 2 02 10000 00 0000 151</t>
  </si>
  <si>
    <t>НАЛОГИ НА ТОВАРЫ (РАБОТЫ, УСЛУГИ), РЕАЛИЗУЕМЫЕ НА ТЕРРИТОРИИ РОССИЙСКОЙ ФЕДЕРАЦИИ</t>
  </si>
  <si>
    <t>000 1 03 00000 00 0000 000</t>
  </si>
  <si>
    <t xml:space="preserve">Акцизы по подакцизным товарам (продукции), производимым на территории Российской Федерации </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</si>
  <si>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</si>
  <si>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</si>
  <si>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</si>
  <si>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</si>
  <si>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</si>
  <si>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</si>
  <si>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</si>
  <si>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</si>
  <si>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</si>
  <si>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000 1 16 03010 01 0000 140</t>
  </si>
  <si>
    <t xml:space="preserve">000 1 12 01010 01 0000 120 </t>
  </si>
  <si>
    <t>Плата за выбросы загрязняющих веществ в атмосферный воздух стационарными объектами</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</si>
  <si>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</si>
  <si>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</si>
  <si>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</si>
  <si>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</si>
  <si>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</si>
  <si>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</si>
  <si>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</si>
  <si>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</si>
  <si>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000 2 02 25519 04 0000 151</t>
  </si>
  <si>
    <t>Субсидия бюджетам городских округов на поддержку отрасли культуры</t>
  </si>
  <si>
    <t xml:space="preserve">000 2 02 25519 00 0000 151 </t>
  </si>
  <si>
    <t>Субсидия бюджетам на поддержку отрасли культуры</t>
  </si>
  <si>
    <t>000 2 02 25555 00 0000 151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</si>
  <si>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</si>
  <si>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</si>
  <si>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</si>
  <si>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</si>
  <si>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</si>
  <si>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</si>
  <si>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</si>
  <si>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</si>
  <si>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</si>
  <si>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</si>
  <si>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</si>
  <si>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Дотации бюджетам городских округов на выравнивание бюджетной обеспеченности поселений из регионального фонда финансовой поддержки</t>
  </si>
  <si>
    <t xml:space="preserve">Объем поступлений доходов в бюджет ЗАТО Видяево на 2018 год </t>
  </si>
  <si>
    <t xml:space="preserve">000 1 12 01041 01 0000 120 </t>
  </si>
  <si>
    <t>Плата за размещение отходов производства</t>
  </si>
  <si>
    <t>Земельный налог с физических лиц</t>
  </si>
  <si>
    <t xml:space="preserve">000 1 06 06040 00 0000 110 </t>
  </si>
  <si>
    <t xml:space="preserve">000 1 06 06042 04 0000 110 </t>
  </si>
  <si>
    <t>Земельный налог с физических лиц, обладающих земельным участком, расположенным в границах городских округов</t>
  </si>
  <si>
    <t>Прочие поступления от денежных взысканий (штрафов) и иных сумм в возмещение ущерба, зачисляемые в бюджеты городских округов</t>
  </si>
  <si>
    <t>000 1 16 90040 04 0000 140</t>
  </si>
  <si>
    <t>Прочие поступления от денежных взысканий (штрафов) и иных сумм в возмещение ущерба</t>
  </si>
  <si>
    <t>000 1 16 90000 00 0000 140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</si>
  <si>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t>
  </si>
  <si>
    <t>000 1 16 43000 01 0000 140</t>
  </si>
  <si>
    <t>Прочие денежные взыскания (штрафы) за правонарушения в области дорожного движения</t>
  </si>
  <si>
    <t>000 1 16 30030 01 0000 140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</si>
  <si>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</si>
  <si>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000 1 16 28000 01 0000 140</t>
  </si>
  <si>
    <t>000 1 16 30000 01 0000 140</t>
  </si>
  <si>
    <t>Денежные взыскания (штрафы) за правонарушения в области дорожного движения</t>
  </si>
  <si>
    <t>"О внесении изменений в решение Совета депутатов ЗАТО Видяево от 22.12.2017 № 65 "О бюджете ЗАТО Видяево
на 2018 год и на плановый период 2019 и 2020 годов"</t>
  </si>
  <si>
    <t>000 2 02 35120 04 0000 151</t>
  </si>
  <si>
    <t>000 2 02 35120 00 0000 151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</si>
  <si>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</si>
  <si>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субвенции бюджетам городских округов на возмещение расходов по гарантированному перечню услуг по погребению</t>
  </si>
  <si>
    <t>Субсидия на обеспечение комплексной безопасности муниципальных образовательных организаций</t>
  </si>
  <si>
    <t>Дотации бюджетам городских округов на поддержку мер по обеспечению сбалансированности бюджетов</t>
  </si>
  <si>
    <t>Дотации бюджетам на поддержку мер по обеспечению сбалансированности бюджетов</t>
  </si>
  <si>
    <t>000 2 02 15002 00 0000 151</t>
  </si>
  <si>
    <t>000 2 02 15002 04 0000 151 </t>
  </si>
  <si>
    <t xml:space="preserve">000 1 12 01040 01 0000 120 </t>
  </si>
  <si>
    <t>Плата за размещение отходов производства и потребления</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</si>
  <si>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</si>
  <si>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к проекту решения Совета депутатов ЗАТО Видяево</t>
  </si>
  <si>
    <t>от ___________  № _____</t>
  </si>
  <si>
    <t>Прочие неналоговые доходы</t>
  </si>
  <si>
    <t>000 1 17 05000 00 0000 180</t>
  </si>
  <si>
    <t>Прочие неналоговые доходы бюджетов городских округов</t>
  </si>
  <si>
    <t>000 1 17 05040 04 0000 180</t>
  </si>
  <si>
    <t>ПРОЧИЕ НЕНАЛОГОВЫЕ ДОХОДЫ</t>
  </si>
  <si>
    <t>000 1 17 00000 00 0000 000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</si>
  <si>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</si>
  <si>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</si>
  <si>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000 1 16 33000 00 0000 140</t>
  </si>
  <si>
    <t>000 1 16 33040 04 0000 140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</si>
</sst>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4">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i/>
      <sz val="12"/>
      <name val="Times New Roman"/>
      <family val="1"/>
    </font>
    <font>
      <sz val="12"/>
      <name val="Arial Cyr"/>
      <family val="0"/>
    </font>
    <font>
      <sz val="11"/>
      <color indexed="9"/>
      <name val="Calibri"/>
      <family val="2"/>
    </font>
    <font>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theme="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color indexed="63"/>
      </right>
      <top style="medium"/>
      <bottom style="medium"/>
    </border>
    <border>
      <left style="medium"/>
      <right>
        <color indexed="63"/>
      </right>
      <top style="medium"/>
      <bottom style="medium"/>
    </border>
    <border>
      <left style="thin"/>
      <right style="thin"/>
      <top style="medium"/>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0" borderId="0">
      <alignment horizontal="left" vertical="top" wrapText="1"/>
      <protection/>
    </xf>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1" borderId="0" applyNumberFormat="0" applyBorder="0" applyAlignment="0" applyProtection="0"/>
  </cellStyleXfs>
  <cellXfs count="54">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Fill="1" applyAlignment="1">
      <alignment/>
    </xf>
    <xf numFmtId="0" fontId="11" fillId="0" borderId="0" xfId="0" applyFont="1" applyAlignment="1">
      <alignment/>
    </xf>
    <xf numFmtId="0" fontId="12" fillId="0" borderId="0" xfId="0" applyFont="1" applyFill="1" applyAlignment="1">
      <alignment/>
    </xf>
    <xf numFmtId="0" fontId="12" fillId="0" borderId="0" xfId="0" applyFont="1" applyAlignment="1">
      <alignment/>
    </xf>
    <xf numFmtId="0" fontId="10" fillId="32" borderId="0" xfId="0" applyFont="1" applyFill="1" applyAlignment="1">
      <alignment/>
    </xf>
    <xf numFmtId="0" fontId="0" fillId="33" borderId="0" xfId="0" applyFill="1" applyAlignment="1">
      <alignment/>
    </xf>
    <xf numFmtId="0" fontId="0" fillId="33" borderId="0" xfId="0" applyFont="1" applyFill="1" applyAlignment="1">
      <alignment/>
    </xf>
    <xf numFmtId="0" fontId="6" fillId="34" borderId="0" xfId="0" applyNumberFormat="1" applyFont="1" applyFill="1" applyBorder="1" applyAlignment="1">
      <alignment horizontal="left"/>
    </xf>
    <xf numFmtId="0" fontId="6" fillId="34" borderId="0" xfId="0" applyNumberFormat="1" applyFont="1" applyFill="1" applyAlignment="1">
      <alignment horizontal="left"/>
    </xf>
    <xf numFmtId="0" fontId="3" fillId="34" borderId="0" xfId="0" applyFont="1" applyFill="1" applyBorder="1" applyAlignment="1">
      <alignment horizontal="center"/>
    </xf>
    <xf numFmtId="4" fontId="6" fillId="34" borderId="0" xfId="0" applyNumberFormat="1" applyFont="1" applyFill="1" applyAlignment="1">
      <alignment horizontal="center"/>
    </xf>
    <xf numFmtId="0" fontId="2" fillId="34" borderId="0" xfId="0" applyFont="1" applyFill="1" applyBorder="1" applyAlignment="1">
      <alignment horizontal="center"/>
    </xf>
    <xf numFmtId="4" fontId="13" fillId="34" borderId="0" xfId="0" applyNumberFormat="1" applyFont="1" applyFill="1" applyAlignment="1">
      <alignment horizontal="center"/>
    </xf>
    <xf numFmtId="0" fontId="6" fillId="34" borderId="10" xfId="0" applyNumberFormat="1" applyFont="1" applyFill="1" applyBorder="1" applyAlignment="1">
      <alignment horizontal="center" vertical="center" wrapText="1"/>
    </xf>
    <xf numFmtId="0" fontId="3" fillId="34" borderId="11" xfId="0" applyFont="1" applyFill="1" applyBorder="1" applyAlignment="1">
      <alignment horizontal="center" wrapText="1"/>
    </xf>
    <xf numFmtId="0" fontId="6" fillId="34" borderId="12" xfId="0" applyFont="1" applyFill="1" applyBorder="1" applyAlignment="1">
      <alignment horizontal="center" wrapText="1"/>
    </xf>
    <xf numFmtId="0" fontId="5" fillId="34" borderId="13" xfId="0" applyNumberFormat="1" applyFont="1" applyFill="1" applyBorder="1" applyAlignment="1">
      <alignment horizontal="left" wrapText="1"/>
    </xf>
    <xf numFmtId="0" fontId="6" fillId="34" borderId="13" xfId="0" applyFont="1" applyFill="1" applyBorder="1" applyAlignment="1">
      <alignment horizontal="center" wrapText="1"/>
    </xf>
    <xf numFmtId="0" fontId="6" fillId="34" borderId="14" xfId="0" applyFont="1" applyFill="1" applyBorder="1" applyAlignment="1">
      <alignment horizontal="center"/>
    </xf>
    <xf numFmtId="0" fontId="5" fillId="34" borderId="15" xfId="0" applyNumberFormat="1" applyFont="1" applyFill="1" applyBorder="1" applyAlignment="1">
      <alignment horizontal="left" wrapText="1"/>
    </xf>
    <xf numFmtId="0" fontId="5" fillId="34" borderId="15" xfId="0" applyFont="1" applyFill="1" applyBorder="1" applyAlignment="1">
      <alignment horizontal="center" wrapText="1"/>
    </xf>
    <xf numFmtId="4" fontId="5" fillId="34" borderId="16" xfId="0" applyNumberFormat="1" applyFont="1" applyFill="1" applyBorder="1" applyAlignment="1">
      <alignment horizontal="center" wrapText="1"/>
    </xf>
    <xf numFmtId="0" fontId="5" fillId="34" borderId="15" xfId="0" applyNumberFormat="1" applyFont="1" applyFill="1" applyBorder="1" applyAlignment="1">
      <alignment horizontal="left"/>
    </xf>
    <xf numFmtId="4" fontId="5" fillId="34" borderId="16" xfId="0" applyNumberFormat="1" applyFont="1" applyFill="1" applyBorder="1" applyAlignment="1">
      <alignment horizontal="center"/>
    </xf>
    <xf numFmtId="0" fontId="6" fillId="34" borderId="15" xfId="0" applyNumberFormat="1" applyFont="1" applyFill="1" applyBorder="1" applyAlignment="1">
      <alignment horizontal="left" wrapText="1"/>
    </xf>
    <xf numFmtId="0" fontId="6" fillId="34" borderId="15" xfId="0" applyFont="1" applyFill="1" applyBorder="1" applyAlignment="1">
      <alignment horizontal="center" wrapText="1"/>
    </xf>
    <xf numFmtId="4" fontId="6" fillId="34" borderId="16" xfId="0" applyNumberFormat="1" applyFont="1" applyFill="1" applyBorder="1" applyAlignment="1">
      <alignment horizontal="center"/>
    </xf>
    <xf numFmtId="4" fontId="6" fillId="34" borderId="15" xfId="0" applyNumberFormat="1" applyFont="1" applyFill="1" applyBorder="1" applyAlignment="1">
      <alignment horizontal="center"/>
    </xf>
    <xf numFmtId="0" fontId="5" fillId="34" borderId="15" xfId="0" applyFont="1" applyFill="1" applyBorder="1" applyAlignment="1">
      <alignment horizontal="left" vertical="top" wrapText="1"/>
    </xf>
    <xf numFmtId="4" fontId="5" fillId="34" borderId="15" xfId="0" applyNumberFormat="1" applyFont="1" applyFill="1" applyBorder="1" applyAlignment="1">
      <alignment horizontal="center"/>
    </xf>
    <xf numFmtId="0" fontId="6" fillId="34" borderId="15" xfId="0" applyFont="1" applyFill="1" applyBorder="1" applyAlignment="1">
      <alignment horizontal="left" vertical="top" wrapText="1"/>
    </xf>
    <xf numFmtId="0" fontId="5" fillId="34" borderId="15" xfId="0" applyFont="1" applyFill="1" applyBorder="1" applyAlignment="1">
      <alignment horizontal="center"/>
    </xf>
    <xf numFmtId="4" fontId="0" fillId="34" borderId="0" xfId="0" applyNumberFormat="1" applyFont="1" applyFill="1" applyAlignment="1">
      <alignment horizontal="center"/>
    </xf>
    <xf numFmtId="0" fontId="0" fillId="34" borderId="0" xfId="0" applyFont="1" applyFill="1" applyAlignment="1">
      <alignment horizontal="center"/>
    </xf>
    <xf numFmtId="4" fontId="5" fillId="34" borderId="0" xfId="0" applyNumberFormat="1" applyFont="1" applyFill="1" applyAlignment="1">
      <alignment horizontal="center"/>
    </xf>
    <xf numFmtId="4" fontId="0" fillId="35" borderId="0" xfId="0" applyNumberFormat="1" applyFont="1" applyFill="1" applyAlignment="1">
      <alignment/>
    </xf>
    <xf numFmtId="4" fontId="14" fillId="35" borderId="0" xfId="0" applyNumberFormat="1" applyFont="1" applyFill="1" applyAlignment="1">
      <alignment/>
    </xf>
    <xf numFmtId="0" fontId="4" fillId="34" borderId="0" xfId="0" applyFont="1" applyFill="1" applyBorder="1" applyAlignment="1">
      <alignment horizontal="center"/>
    </xf>
    <xf numFmtId="0" fontId="0" fillId="34" borderId="0" xfId="0" applyFill="1" applyAlignment="1">
      <alignment/>
    </xf>
    <xf numFmtId="0" fontId="6" fillId="34" borderId="0" xfId="0" applyFont="1" applyFill="1" applyBorder="1" applyAlignment="1">
      <alignment horizontal="right"/>
    </xf>
    <xf numFmtId="0" fontId="6" fillId="34" borderId="0" xfId="0" applyFont="1" applyFill="1" applyAlignment="1">
      <alignment/>
    </xf>
    <xf numFmtId="0" fontId="6" fillId="34" borderId="0" xfId="0" applyFont="1" applyFill="1" applyAlignment="1">
      <alignment horizontal="right" wrapText="1"/>
    </xf>
    <xf numFmtId="3" fontId="6" fillId="34" borderId="0" xfId="0" applyNumberFormat="1" applyFont="1" applyFill="1" applyBorder="1" applyAlignment="1">
      <alignment horizontal="right" wrapText="1"/>
    </xf>
    <xf numFmtId="4" fontId="6" fillId="34" borderId="0" xfId="0" applyNumberFormat="1" applyFont="1" applyFill="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59"/>
  <sheetViews>
    <sheetView tabSelected="1" view="pageBreakPreview" zoomScaleSheetLayoutView="100" zoomScalePageLayoutView="0" workbookViewId="0" topLeftCell="A1">
      <selection activeCell="K9" sqref="K9"/>
    </sheetView>
  </sheetViews>
  <sheetFormatPr defaultColWidth="9.00390625" defaultRowHeight="12.75"/>
  <cols>
    <col min="1" max="1" width="66.00390625" style="18" customWidth="1"/>
    <col min="2" max="2" width="30.00390625" style="43" customWidth="1"/>
    <col min="3" max="3" width="19.00390625" style="20" customWidth="1"/>
    <col min="4" max="4" width="15.25390625" style="45" customWidth="1"/>
    <col min="5" max="10" width="9.125" style="2" customWidth="1"/>
  </cols>
  <sheetData>
    <row r="1" spans="1:3" ht="15.75">
      <c r="A1" s="17" t="s">
        <v>69</v>
      </c>
      <c r="B1" s="49" t="s">
        <v>61</v>
      </c>
      <c r="C1" s="50"/>
    </row>
    <row r="2" spans="1:3" ht="16.5" customHeight="1">
      <c r="A2" s="51" t="s">
        <v>219</v>
      </c>
      <c r="B2" s="51"/>
      <c r="C2" s="51"/>
    </row>
    <row r="3" spans="1:3" ht="30" customHeight="1">
      <c r="A3" s="52" t="s">
        <v>206</v>
      </c>
      <c r="B3" s="52"/>
      <c r="C3" s="52"/>
    </row>
    <row r="4" spans="2:3" ht="15.75">
      <c r="B4" s="53" t="s">
        <v>220</v>
      </c>
      <c r="C4" s="53"/>
    </row>
    <row r="5" spans="1:2" ht="15.75">
      <c r="A5" s="17"/>
      <c r="B5" s="19"/>
    </row>
    <row r="6" spans="1:3" ht="18.75">
      <c r="A6" s="47" t="s">
        <v>187</v>
      </c>
      <c r="B6" s="47"/>
      <c r="C6" s="48"/>
    </row>
    <row r="7" spans="1:3" ht="15.75">
      <c r="A7" s="17"/>
      <c r="B7" s="21"/>
      <c r="C7" s="22"/>
    </row>
    <row r="8" spans="1:2" ht="0.75" customHeight="1" thickBot="1">
      <c r="A8" s="17"/>
      <c r="B8" s="19"/>
    </row>
    <row r="9" spans="1:3" ht="27" thickBot="1">
      <c r="A9" s="23" t="s">
        <v>20</v>
      </c>
      <c r="B9" s="24" t="s">
        <v>19</v>
      </c>
      <c r="C9" s="25">
        <v>2018</v>
      </c>
    </row>
    <row r="10" spans="1:3" ht="15.75">
      <c r="A10" s="26" t="s">
        <v>38</v>
      </c>
      <c r="B10" s="27"/>
      <c r="C10" s="28"/>
    </row>
    <row r="11" spans="1:4" s="2" customFormat="1" ht="15.75">
      <c r="A11" s="29" t="s">
        <v>8</v>
      </c>
      <c r="B11" s="30" t="s">
        <v>15</v>
      </c>
      <c r="C11" s="31">
        <f>C12+C46</f>
        <v>78228657.66</v>
      </c>
      <c r="D11" s="45"/>
    </row>
    <row r="12" spans="1:4" s="2" customFormat="1" ht="15.75">
      <c r="A12" s="29" t="s">
        <v>5</v>
      </c>
      <c r="B12" s="30"/>
      <c r="C12" s="31">
        <f>C13+C23+C43+C35+C18</f>
        <v>65261748.22</v>
      </c>
      <c r="D12" s="45"/>
    </row>
    <row r="13" spans="1:3" ht="15.75">
      <c r="A13" s="32" t="s">
        <v>23</v>
      </c>
      <c r="B13" s="30" t="s">
        <v>24</v>
      </c>
      <c r="C13" s="33">
        <f>C14</f>
        <v>60337239.11</v>
      </c>
    </row>
    <row r="14" spans="1:10" s="1" customFormat="1" ht="15.75">
      <c r="A14" s="32" t="s">
        <v>21</v>
      </c>
      <c r="B14" s="30" t="s">
        <v>25</v>
      </c>
      <c r="C14" s="33">
        <f>C15+C16+C17</f>
        <v>60337239.11</v>
      </c>
      <c r="D14" s="45"/>
      <c r="E14" s="3"/>
      <c r="F14" s="3"/>
      <c r="G14" s="3"/>
      <c r="H14" s="3"/>
      <c r="I14" s="3"/>
      <c r="J14" s="3"/>
    </row>
    <row r="15" spans="1:3" ht="78.75">
      <c r="A15" s="34" t="s">
        <v>87</v>
      </c>
      <c r="B15" s="35" t="s">
        <v>43</v>
      </c>
      <c r="C15" s="36">
        <f>62631120-8000000-14000+6873.62-1000-7000-10000-17000-5500-101500-3000+5609000+142365.49</f>
        <v>60230359.11</v>
      </c>
    </row>
    <row r="16" spans="1:3" ht="110.25">
      <c r="A16" s="34" t="s">
        <v>88</v>
      </c>
      <c r="B16" s="35" t="s">
        <v>41</v>
      </c>
      <c r="C16" s="36">
        <f>8270+15000</f>
        <v>23270</v>
      </c>
    </row>
    <row r="17" spans="1:3" ht="47.25">
      <c r="A17" s="34" t="s">
        <v>89</v>
      </c>
      <c r="B17" s="35" t="s">
        <v>49</v>
      </c>
      <c r="C17" s="36">
        <f>98610-15000</f>
        <v>83610</v>
      </c>
    </row>
    <row r="18" spans="1:3" ht="47.25">
      <c r="A18" s="29" t="s">
        <v>147</v>
      </c>
      <c r="B18" s="30" t="s">
        <v>148</v>
      </c>
      <c r="C18" s="33">
        <f>C19</f>
        <v>1917509.1099999999</v>
      </c>
    </row>
    <row r="19" spans="1:3" ht="31.5">
      <c r="A19" s="34" t="s">
        <v>149</v>
      </c>
      <c r="B19" s="35" t="s">
        <v>150</v>
      </c>
      <c r="C19" s="36">
        <f>C20+C21+C22</f>
        <v>1917509.1099999999</v>
      </c>
    </row>
    <row r="20" spans="1:3" ht="78.75">
      <c r="A20" s="34" t="s">
        <v>151</v>
      </c>
      <c r="B20" s="35" t="s">
        <v>152</v>
      </c>
      <c r="C20" s="36">
        <f>672779.98-2563.95-2000+166687.3</f>
        <v>834903.3300000001</v>
      </c>
    </row>
    <row r="21" spans="1:3" ht="94.5">
      <c r="A21" s="34" t="s">
        <v>153</v>
      </c>
      <c r="B21" s="35" t="s">
        <v>154</v>
      </c>
      <c r="C21" s="36">
        <f>5163.36-19.68+2000+439.95</f>
        <v>7583.629999999999</v>
      </c>
    </row>
    <row r="22" spans="1:3" ht="78.75">
      <c r="A22" s="34" t="s">
        <v>155</v>
      </c>
      <c r="B22" s="35" t="s">
        <v>156</v>
      </c>
      <c r="C22" s="36">
        <f>1125692.14-4289.99-46380</f>
        <v>1075022.15</v>
      </c>
    </row>
    <row r="23" spans="1:10" s="1" customFormat="1" ht="15.75">
      <c r="A23" s="32" t="s">
        <v>27</v>
      </c>
      <c r="B23" s="30" t="s">
        <v>26</v>
      </c>
      <c r="C23" s="33">
        <f>C30+C24+C33</f>
        <v>2814000</v>
      </c>
      <c r="D23" s="45"/>
      <c r="E23" s="3"/>
      <c r="F23" s="3"/>
      <c r="G23" s="3"/>
      <c r="H23" s="3"/>
      <c r="I23" s="3"/>
      <c r="J23" s="3"/>
    </row>
    <row r="24" spans="1:10" s="1" customFormat="1" ht="31.5">
      <c r="A24" s="29" t="s">
        <v>44</v>
      </c>
      <c r="B24" s="30" t="s">
        <v>45</v>
      </c>
      <c r="C24" s="33">
        <f>C25+C27+C29</f>
        <v>378000</v>
      </c>
      <c r="D24" s="45"/>
      <c r="E24" s="3"/>
      <c r="F24" s="3"/>
      <c r="G24" s="3"/>
      <c r="H24" s="3"/>
      <c r="I24" s="3"/>
      <c r="J24" s="3"/>
    </row>
    <row r="25" spans="1:10" s="1" customFormat="1" ht="31.5">
      <c r="A25" s="29" t="s">
        <v>86</v>
      </c>
      <c r="B25" s="30" t="s">
        <v>46</v>
      </c>
      <c r="C25" s="33">
        <f>C26</f>
        <v>177000</v>
      </c>
      <c r="D25" s="45"/>
      <c r="E25" s="3"/>
      <c r="F25" s="3"/>
      <c r="G25" s="3"/>
      <c r="H25" s="3"/>
      <c r="I25" s="3"/>
      <c r="J25" s="3"/>
    </row>
    <row r="26" spans="1:10" s="13" customFormat="1" ht="31.5">
      <c r="A26" s="34" t="s">
        <v>86</v>
      </c>
      <c r="B26" s="35" t="s">
        <v>50</v>
      </c>
      <c r="C26" s="37">
        <f>277000-100000</f>
        <v>177000</v>
      </c>
      <c r="D26" s="45"/>
      <c r="E26" s="12"/>
      <c r="F26" s="12"/>
      <c r="G26" s="12"/>
      <c r="H26" s="12"/>
      <c r="I26" s="12"/>
      <c r="J26" s="12"/>
    </row>
    <row r="27" spans="1:10" s="11" customFormat="1" ht="47.25">
      <c r="A27" s="29" t="s">
        <v>85</v>
      </c>
      <c r="B27" s="30" t="s">
        <v>51</v>
      </c>
      <c r="C27" s="33">
        <f>C28</f>
        <v>191000</v>
      </c>
      <c r="D27" s="45"/>
      <c r="E27" s="10"/>
      <c r="F27" s="10"/>
      <c r="G27" s="10"/>
      <c r="H27" s="10"/>
      <c r="I27" s="10"/>
      <c r="J27" s="10"/>
    </row>
    <row r="28" spans="1:10" s="1" customFormat="1" ht="47.25">
      <c r="A28" s="34" t="s">
        <v>85</v>
      </c>
      <c r="B28" s="35" t="s">
        <v>52</v>
      </c>
      <c r="C28" s="37">
        <f>231000-40000</f>
        <v>191000</v>
      </c>
      <c r="D28" s="45"/>
      <c r="E28" s="3"/>
      <c r="F28" s="3"/>
      <c r="G28" s="3"/>
      <c r="H28" s="3"/>
      <c r="I28" s="3"/>
      <c r="J28" s="3"/>
    </row>
    <row r="29" spans="1:10" s="9" customFormat="1" ht="31.5">
      <c r="A29" s="29" t="s">
        <v>96</v>
      </c>
      <c r="B29" s="30" t="s">
        <v>95</v>
      </c>
      <c r="C29" s="33">
        <f>75000-65000</f>
        <v>10000</v>
      </c>
      <c r="D29" s="45"/>
      <c r="E29" s="5"/>
      <c r="F29" s="5"/>
      <c r="G29" s="5"/>
      <c r="H29" s="5"/>
      <c r="I29" s="5"/>
      <c r="J29" s="5"/>
    </row>
    <row r="30" spans="1:10" s="9" customFormat="1" ht="31.5">
      <c r="A30" s="29" t="s">
        <v>84</v>
      </c>
      <c r="B30" s="30" t="s">
        <v>4</v>
      </c>
      <c r="C30" s="33">
        <f>C31+C32</f>
        <v>2262000</v>
      </c>
      <c r="D30" s="45"/>
      <c r="E30" s="5"/>
      <c r="F30" s="5"/>
      <c r="G30" s="5"/>
      <c r="H30" s="5"/>
      <c r="I30" s="5"/>
      <c r="J30" s="5"/>
    </row>
    <row r="31" spans="1:10" s="9" customFormat="1" ht="31.5">
      <c r="A31" s="34" t="s">
        <v>1</v>
      </c>
      <c r="B31" s="35" t="s">
        <v>6</v>
      </c>
      <c r="C31" s="36">
        <f>2435000-76000-100000</f>
        <v>2259000</v>
      </c>
      <c r="D31" s="45"/>
      <c r="E31" s="5"/>
      <c r="F31" s="5"/>
      <c r="G31" s="5"/>
      <c r="H31" s="5"/>
      <c r="I31" s="5"/>
      <c r="J31" s="5"/>
    </row>
    <row r="32" spans="1:10" s="9" customFormat="1" ht="47.25">
      <c r="A32" s="34" t="s">
        <v>67</v>
      </c>
      <c r="B32" s="35" t="s">
        <v>66</v>
      </c>
      <c r="C32" s="36">
        <f>5000-2000</f>
        <v>3000</v>
      </c>
      <c r="D32" s="45"/>
      <c r="E32" s="5"/>
      <c r="F32" s="5"/>
      <c r="G32" s="5"/>
      <c r="H32" s="5"/>
      <c r="I32" s="5"/>
      <c r="J32" s="5"/>
    </row>
    <row r="33" spans="1:10" s="9" customFormat="1" ht="31.5">
      <c r="A33" s="29" t="s">
        <v>83</v>
      </c>
      <c r="B33" s="30" t="s">
        <v>47</v>
      </c>
      <c r="C33" s="33">
        <f>C34</f>
        <v>174000</v>
      </c>
      <c r="D33" s="45"/>
      <c r="E33" s="5"/>
      <c r="F33" s="5"/>
      <c r="G33" s="5"/>
      <c r="H33" s="5"/>
      <c r="I33" s="5"/>
      <c r="J33" s="5"/>
    </row>
    <row r="34" spans="1:10" s="9" customFormat="1" ht="31.5">
      <c r="A34" s="34" t="s">
        <v>82</v>
      </c>
      <c r="B34" s="35" t="s">
        <v>48</v>
      </c>
      <c r="C34" s="36">
        <v>174000</v>
      </c>
      <c r="D34" s="45"/>
      <c r="E34" s="5"/>
      <c r="F34" s="5"/>
      <c r="G34" s="5"/>
      <c r="H34" s="5"/>
      <c r="I34" s="5"/>
      <c r="J34" s="5"/>
    </row>
    <row r="35" spans="1:10" s="9" customFormat="1" ht="15.75">
      <c r="A35" s="32" t="s">
        <v>59</v>
      </c>
      <c r="B35" s="30" t="s">
        <v>60</v>
      </c>
      <c r="C35" s="33">
        <f>C36+C38</f>
        <v>31000</v>
      </c>
      <c r="D35" s="45"/>
      <c r="E35" s="5"/>
      <c r="F35" s="5"/>
      <c r="G35" s="5"/>
      <c r="H35" s="5"/>
      <c r="I35" s="5"/>
      <c r="J35" s="5"/>
    </row>
    <row r="36" spans="1:10" s="1" customFormat="1" ht="15.75">
      <c r="A36" s="32" t="s">
        <v>80</v>
      </c>
      <c r="B36" s="30" t="s">
        <v>58</v>
      </c>
      <c r="C36" s="33">
        <f>C37</f>
        <v>1400</v>
      </c>
      <c r="D36" s="45"/>
      <c r="E36" s="3"/>
      <c r="F36" s="3"/>
      <c r="G36" s="3"/>
      <c r="H36" s="3"/>
      <c r="I36" s="3"/>
      <c r="J36" s="3"/>
    </row>
    <row r="37" spans="1:10" s="9" customFormat="1" ht="47.25">
      <c r="A37" s="34" t="s">
        <v>81</v>
      </c>
      <c r="B37" s="35" t="s">
        <v>57</v>
      </c>
      <c r="C37" s="36">
        <f>1000+400</f>
        <v>1400</v>
      </c>
      <c r="D37" s="45"/>
      <c r="E37" s="5"/>
      <c r="F37" s="5"/>
      <c r="G37" s="5"/>
      <c r="H37" s="5"/>
      <c r="I37" s="5"/>
      <c r="J37" s="5"/>
    </row>
    <row r="38" spans="1:10" s="9" customFormat="1" ht="15.75">
      <c r="A38" s="29" t="s">
        <v>99</v>
      </c>
      <c r="B38" s="30" t="s">
        <v>100</v>
      </c>
      <c r="C38" s="33">
        <f>C39+C41</f>
        <v>29600</v>
      </c>
      <c r="D38" s="45"/>
      <c r="E38" s="5"/>
      <c r="F38" s="5"/>
      <c r="G38" s="5"/>
      <c r="H38" s="5"/>
      <c r="I38" s="5"/>
      <c r="J38" s="5"/>
    </row>
    <row r="39" spans="1:3" ht="15.75">
      <c r="A39" s="34" t="s">
        <v>106</v>
      </c>
      <c r="B39" s="35" t="s">
        <v>98</v>
      </c>
      <c r="C39" s="36">
        <f>C40</f>
        <v>29000</v>
      </c>
    </row>
    <row r="40" spans="1:3" ht="31.5">
      <c r="A40" s="34" t="s">
        <v>97</v>
      </c>
      <c r="B40" s="35" t="s">
        <v>94</v>
      </c>
      <c r="C40" s="36">
        <f>1000+14000+14000</f>
        <v>29000</v>
      </c>
    </row>
    <row r="41" spans="1:3" ht="15.75">
      <c r="A41" s="34" t="s">
        <v>190</v>
      </c>
      <c r="B41" s="35" t="s">
        <v>191</v>
      </c>
      <c r="C41" s="36">
        <f>C42</f>
        <v>600</v>
      </c>
    </row>
    <row r="42" spans="1:3" ht="31.5">
      <c r="A42" s="34" t="s">
        <v>193</v>
      </c>
      <c r="B42" s="35" t="s">
        <v>192</v>
      </c>
      <c r="C42" s="36">
        <f>1000-400</f>
        <v>600</v>
      </c>
    </row>
    <row r="43" spans="1:10" s="1" customFormat="1" ht="18.75" customHeight="1">
      <c r="A43" s="29" t="s">
        <v>16</v>
      </c>
      <c r="B43" s="30" t="s">
        <v>28</v>
      </c>
      <c r="C43" s="33">
        <f>C44</f>
        <v>162000</v>
      </c>
      <c r="D43" s="45"/>
      <c r="E43" s="3"/>
      <c r="F43" s="3"/>
      <c r="G43" s="3"/>
      <c r="H43" s="3"/>
      <c r="I43" s="3"/>
      <c r="J43" s="3"/>
    </row>
    <row r="44" spans="1:10" s="11" customFormat="1" ht="31.5">
      <c r="A44" s="34" t="s">
        <v>79</v>
      </c>
      <c r="B44" s="35" t="s">
        <v>17</v>
      </c>
      <c r="C44" s="36">
        <f>C45</f>
        <v>162000</v>
      </c>
      <c r="D44" s="45"/>
      <c r="E44" s="10"/>
      <c r="F44" s="10"/>
      <c r="G44" s="10"/>
      <c r="H44" s="10"/>
      <c r="I44" s="10"/>
      <c r="J44" s="10"/>
    </row>
    <row r="45" spans="1:10" s="11" customFormat="1" ht="47.25">
      <c r="A45" s="34" t="s">
        <v>18</v>
      </c>
      <c r="B45" s="35" t="s">
        <v>2</v>
      </c>
      <c r="C45" s="36">
        <v>162000</v>
      </c>
      <c r="D45" s="45"/>
      <c r="E45" s="10"/>
      <c r="F45" s="10"/>
      <c r="G45" s="10"/>
      <c r="H45" s="10"/>
      <c r="I45" s="10"/>
      <c r="J45" s="10"/>
    </row>
    <row r="46" spans="1:10" s="11" customFormat="1" ht="15.75">
      <c r="A46" s="29" t="s">
        <v>36</v>
      </c>
      <c r="B46" s="30"/>
      <c r="C46" s="33">
        <f>C47+C67+C58+C63+C79</f>
        <v>12966909.44</v>
      </c>
      <c r="D46" s="45"/>
      <c r="E46" s="10"/>
      <c r="F46" s="10"/>
      <c r="G46" s="10"/>
      <c r="H46" s="10"/>
      <c r="I46" s="10"/>
      <c r="J46" s="10"/>
    </row>
    <row r="47" spans="1:10" s="1" customFormat="1" ht="47.25">
      <c r="A47" s="29" t="s">
        <v>30</v>
      </c>
      <c r="B47" s="30" t="s">
        <v>29</v>
      </c>
      <c r="C47" s="33">
        <f>C48+C55</f>
        <v>11793000</v>
      </c>
      <c r="D47" s="45"/>
      <c r="E47" s="3"/>
      <c r="F47" s="3"/>
      <c r="G47" s="3"/>
      <c r="H47" s="3"/>
      <c r="I47" s="3"/>
      <c r="J47" s="3"/>
    </row>
    <row r="48" spans="1:10" s="1" customFormat="1" ht="94.5">
      <c r="A48" s="34" t="s">
        <v>78</v>
      </c>
      <c r="B48" s="30" t="s">
        <v>42</v>
      </c>
      <c r="C48" s="33">
        <f>C49+C51+C53</f>
        <v>4970000</v>
      </c>
      <c r="D48" s="45"/>
      <c r="E48" s="3"/>
      <c r="F48" s="3"/>
      <c r="G48" s="3"/>
      <c r="H48" s="3"/>
      <c r="I48" s="3"/>
      <c r="J48" s="3"/>
    </row>
    <row r="49" spans="1:10" s="1" customFormat="1" ht="65.25" customHeight="1">
      <c r="A49" s="29" t="s">
        <v>167</v>
      </c>
      <c r="B49" s="30" t="s">
        <v>166</v>
      </c>
      <c r="C49" s="33">
        <f>C50</f>
        <v>10000</v>
      </c>
      <c r="D49" s="45"/>
      <c r="E49" s="3"/>
      <c r="F49" s="3"/>
      <c r="G49" s="3"/>
      <c r="H49" s="3"/>
      <c r="I49" s="3"/>
      <c r="J49" s="3"/>
    </row>
    <row r="50" spans="1:10" s="1" customFormat="1" ht="78.75">
      <c r="A50" s="34" t="s">
        <v>40</v>
      </c>
      <c r="B50" s="35" t="s">
        <v>39</v>
      </c>
      <c r="C50" s="36">
        <v>10000</v>
      </c>
      <c r="D50" s="45"/>
      <c r="E50" s="3"/>
      <c r="F50" s="3"/>
      <c r="G50" s="3"/>
      <c r="H50" s="3"/>
      <c r="I50" s="3"/>
      <c r="J50" s="3"/>
    </row>
    <row r="51" spans="1:10" s="1" customFormat="1" ht="85.5" customHeight="1">
      <c r="A51" s="29" t="s">
        <v>165</v>
      </c>
      <c r="B51" s="30" t="s">
        <v>164</v>
      </c>
      <c r="C51" s="33">
        <f>C52</f>
        <v>540000</v>
      </c>
      <c r="D51" s="45"/>
      <c r="E51" s="3"/>
      <c r="F51" s="3"/>
      <c r="G51" s="3"/>
      <c r="H51" s="3"/>
      <c r="I51" s="3"/>
      <c r="J51" s="3"/>
    </row>
    <row r="52" spans="1:10" s="1" customFormat="1" ht="78.75">
      <c r="A52" s="34" t="s">
        <v>7</v>
      </c>
      <c r="B52" s="35" t="s">
        <v>3</v>
      </c>
      <c r="C52" s="36">
        <f>420000+20000+100000</f>
        <v>540000</v>
      </c>
      <c r="D52" s="45"/>
      <c r="E52" s="3"/>
      <c r="F52" s="3"/>
      <c r="G52" s="3"/>
      <c r="H52" s="3"/>
      <c r="I52" s="3"/>
      <c r="J52" s="3"/>
    </row>
    <row r="53" spans="1:10" s="1" customFormat="1" ht="47.25">
      <c r="A53" s="29" t="s">
        <v>163</v>
      </c>
      <c r="B53" s="30" t="s">
        <v>162</v>
      </c>
      <c r="C53" s="33">
        <f>C54</f>
        <v>4420000</v>
      </c>
      <c r="D53" s="45"/>
      <c r="E53" s="3"/>
      <c r="F53" s="3"/>
      <c r="G53" s="3"/>
      <c r="H53" s="3"/>
      <c r="I53" s="3"/>
      <c r="J53" s="3"/>
    </row>
    <row r="54" spans="1:3" ht="31.5">
      <c r="A54" s="34" t="s">
        <v>107</v>
      </c>
      <c r="B54" s="35" t="s">
        <v>108</v>
      </c>
      <c r="C54" s="36">
        <f>3950000+70000+400000</f>
        <v>4420000</v>
      </c>
    </row>
    <row r="55" spans="1:3" ht="94.5">
      <c r="A55" s="29" t="s">
        <v>77</v>
      </c>
      <c r="B55" s="30" t="s">
        <v>53</v>
      </c>
      <c r="C55" s="33">
        <f>C56</f>
        <v>6823000</v>
      </c>
    </row>
    <row r="56" spans="1:3" ht="94.5">
      <c r="A56" s="29" t="s">
        <v>54</v>
      </c>
      <c r="B56" s="30" t="s">
        <v>55</v>
      </c>
      <c r="C56" s="33">
        <f>C57</f>
        <v>6823000</v>
      </c>
    </row>
    <row r="57" spans="1:3" ht="78.75">
      <c r="A57" s="34" t="s">
        <v>76</v>
      </c>
      <c r="B57" s="35" t="s">
        <v>56</v>
      </c>
      <c r="C57" s="36">
        <f>7120000-297000</f>
        <v>6823000</v>
      </c>
    </row>
    <row r="58" spans="1:3" ht="31.5">
      <c r="A58" s="29" t="s">
        <v>32</v>
      </c>
      <c r="B58" s="30" t="s">
        <v>31</v>
      </c>
      <c r="C58" s="33">
        <f>C60+C59+C61</f>
        <v>337109.44</v>
      </c>
    </row>
    <row r="59" spans="1:3" ht="31.5">
      <c r="A59" s="34" t="s">
        <v>161</v>
      </c>
      <c r="B59" s="35" t="s">
        <v>160</v>
      </c>
      <c r="C59" s="36">
        <f>12817.56+10000+10000+6000</f>
        <v>38817.56</v>
      </c>
    </row>
    <row r="60" spans="1:3" ht="18.75" customHeight="1">
      <c r="A60" s="34" t="s">
        <v>91</v>
      </c>
      <c r="B60" s="35" t="s">
        <v>90</v>
      </c>
      <c r="C60" s="36">
        <f>192348.9+20000+29000+26000</f>
        <v>267348.9</v>
      </c>
    </row>
    <row r="61" spans="1:3" ht="18.75" customHeight="1">
      <c r="A61" s="34" t="s">
        <v>217</v>
      </c>
      <c r="B61" s="35" t="s">
        <v>216</v>
      </c>
      <c r="C61" s="36">
        <f>C62</f>
        <v>30942.98</v>
      </c>
    </row>
    <row r="62" spans="1:3" ht="21.75" customHeight="1">
      <c r="A62" s="34" t="s">
        <v>189</v>
      </c>
      <c r="B62" s="35" t="s">
        <v>188</v>
      </c>
      <c r="C62" s="36">
        <f>13942.98+7000+10000</f>
        <v>30942.98</v>
      </c>
    </row>
    <row r="63" spans="1:3" ht="31.5">
      <c r="A63" s="38" t="s">
        <v>177</v>
      </c>
      <c r="B63" s="30" t="s">
        <v>181</v>
      </c>
      <c r="C63" s="39">
        <f>C64</f>
        <v>0</v>
      </c>
    </row>
    <row r="64" spans="1:3" ht="82.5" customHeight="1">
      <c r="A64" s="40" t="s">
        <v>178</v>
      </c>
      <c r="B64" s="35" t="s">
        <v>182</v>
      </c>
      <c r="C64" s="37">
        <f>C65</f>
        <v>0</v>
      </c>
    </row>
    <row r="65" spans="1:3" ht="94.5">
      <c r="A65" s="40" t="s">
        <v>179</v>
      </c>
      <c r="B65" s="35" t="s">
        <v>183</v>
      </c>
      <c r="C65" s="37">
        <f>C66</f>
        <v>0</v>
      </c>
    </row>
    <row r="66" spans="1:3" ht="78.75">
      <c r="A66" s="40" t="s">
        <v>180</v>
      </c>
      <c r="B66" s="35" t="s">
        <v>184</v>
      </c>
      <c r="C66" s="37">
        <f>385000-385000</f>
        <v>0</v>
      </c>
    </row>
    <row r="67" spans="1:3" ht="15.75">
      <c r="A67" s="32" t="s">
        <v>34</v>
      </c>
      <c r="B67" s="30" t="s">
        <v>33</v>
      </c>
      <c r="C67" s="33">
        <f>C68+C70+C71+C72+C76+C77+C74</f>
        <v>819800</v>
      </c>
    </row>
    <row r="68" spans="1:3" ht="31.5">
      <c r="A68" s="29" t="s">
        <v>62</v>
      </c>
      <c r="B68" s="30" t="s">
        <v>63</v>
      </c>
      <c r="C68" s="33">
        <f>C69</f>
        <v>30000</v>
      </c>
    </row>
    <row r="69" spans="1:4" s="15" customFormat="1" ht="78.75">
      <c r="A69" s="34" t="s">
        <v>158</v>
      </c>
      <c r="B69" s="35" t="s">
        <v>159</v>
      </c>
      <c r="C69" s="36">
        <f>10000+10000+10000</f>
        <v>30000</v>
      </c>
      <c r="D69" s="45"/>
    </row>
    <row r="70" spans="1:4" s="15" customFormat="1" ht="63">
      <c r="A70" s="29" t="s">
        <v>64</v>
      </c>
      <c r="B70" s="30" t="s">
        <v>65</v>
      </c>
      <c r="C70" s="33">
        <f>2000+1300</f>
        <v>3300</v>
      </c>
      <c r="D70" s="45"/>
    </row>
    <row r="71" spans="1:4" s="15" customFormat="1" ht="63">
      <c r="A71" s="29" t="s">
        <v>202</v>
      </c>
      <c r="B71" s="30" t="s">
        <v>203</v>
      </c>
      <c r="C71" s="33">
        <f>3000+2000+65000</f>
        <v>70000</v>
      </c>
      <c r="D71" s="45"/>
    </row>
    <row r="72" spans="1:4" s="15" customFormat="1" ht="31.5">
      <c r="A72" s="29" t="s">
        <v>205</v>
      </c>
      <c r="B72" s="30" t="s">
        <v>204</v>
      </c>
      <c r="C72" s="33">
        <f>C73</f>
        <v>351500</v>
      </c>
      <c r="D72" s="45"/>
    </row>
    <row r="73" spans="1:4" s="15" customFormat="1" ht="31.5">
      <c r="A73" s="29" t="s">
        <v>200</v>
      </c>
      <c r="B73" s="30" t="s">
        <v>201</v>
      </c>
      <c r="C73" s="33">
        <f>101500+250000</f>
        <v>351500</v>
      </c>
      <c r="D73" s="45"/>
    </row>
    <row r="74" spans="1:4" s="15" customFormat="1" ht="63">
      <c r="A74" s="29" t="s">
        <v>228</v>
      </c>
      <c r="B74" s="30" t="s">
        <v>229</v>
      </c>
      <c r="C74" s="33">
        <f>C75</f>
        <v>300000</v>
      </c>
      <c r="D74" s="45"/>
    </row>
    <row r="75" spans="1:4" s="15" customFormat="1" ht="78.75">
      <c r="A75" s="29" t="s">
        <v>227</v>
      </c>
      <c r="B75" s="30" t="s">
        <v>230</v>
      </c>
      <c r="C75" s="33">
        <v>300000</v>
      </c>
      <c r="D75" s="45"/>
    </row>
    <row r="76" spans="1:4" s="15" customFormat="1" ht="76.5" customHeight="1">
      <c r="A76" s="29" t="s">
        <v>198</v>
      </c>
      <c r="B76" s="30" t="s">
        <v>199</v>
      </c>
      <c r="C76" s="33">
        <f>5500+10000+2000</f>
        <v>17500</v>
      </c>
      <c r="D76" s="45"/>
    </row>
    <row r="77" spans="1:4" s="15" customFormat="1" ht="31.5">
      <c r="A77" s="29" t="s">
        <v>196</v>
      </c>
      <c r="B77" s="30" t="s">
        <v>197</v>
      </c>
      <c r="C77" s="33">
        <f>C78</f>
        <v>47500</v>
      </c>
      <c r="D77" s="45"/>
    </row>
    <row r="78" spans="1:4" s="15" customFormat="1" ht="47.25">
      <c r="A78" s="29" t="s">
        <v>194</v>
      </c>
      <c r="B78" s="30" t="s">
        <v>195</v>
      </c>
      <c r="C78" s="33">
        <f>17000+5000+15000+2500+8000</f>
        <v>47500</v>
      </c>
      <c r="D78" s="45"/>
    </row>
    <row r="79" spans="1:4" s="15" customFormat="1" ht="15.75">
      <c r="A79" s="29" t="s">
        <v>225</v>
      </c>
      <c r="B79" s="30" t="s">
        <v>226</v>
      </c>
      <c r="C79" s="33">
        <f>C80</f>
        <v>17000</v>
      </c>
      <c r="D79" s="45"/>
    </row>
    <row r="80" spans="1:13" ht="15.75">
      <c r="A80" s="29" t="s">
        <v>221</v>
      </c>
      <c r="B80" s="30" t="s">
        <v>222</v>
      </c>
      <c r="C80" s="39">
        <f>C81</f>
        <v>17000</v>
      </c>
      <c r="K80" s="2"/>
      <c r="L80" s="2"/>
      <c r="M80" s="2"/>
    </row>
    <row r="81" spans="1:13" ht="15.75">
      <c r="A81" s="34" t="s">
        <v>223</v>
      </c>
      <c r="B81" s="35" t="s">
        <v>224</v>
      </c>
      <c r="C81" s="37">
        <v>17000</v>
      </c>
      <c r="K81" s="2"/>
      <c r="L81" s="2"/>
      <c r="M81" s="2"/>
    </row>
    <row r="82" spans="1:4" s="7" customFormat="1" ht="15.75">
      <c r="A82" s="29" t="s">
        <v>37</v>
      </c>
      <c r="B82" s="35"/>
      <c r="C82" s="33">
        <f>C11</f>
        <v>78228657.66</v>
      </c>
      <c r="D82" s="45"/>
    </row>
    <row r="83" spans="1:4" s="7" customFormat="1" ht="15.75">
      <c r="A83" s="29" t="s">
        <v>75</v>
      </c>
      <c r="B83" s="30" t="s">
        <v>35</v>
      </c>
      <c r="C83" s="33">
        <f>C84</f>
        <v>373374662.49</v>
      </c>
      <c r="D83" s="45"/>
    </row>
    <row r="84" spans="1:4" s="7" customFormat="1" ht="47.25">
      <c r="A84" s="29" t="s">
        <v>74</v>
      </c>
      <c r="B84" s="30" t="s">
        <v>0</v>
      </c>
      <c r="C84" s="33">
        <f>C85+C106+C93</f>
        <v>373374662.49</v>
      </c>
      <c r="D84" s="45"/>
    </row>
    <row r="85" spans="1:4" s="6" customFormat="1" ht="31.5">
      <c r="A85" s="29" t="s">
        <v>92</v>
      </c>
      <c r="B85" s="30" t="s">
        <v>146</v>
      </c>
      <c r="C85" s="33">
        <f>C86+C91+C89</f>
        <v>219797960</v>
      </c>
      <c r="D85" s="45"/>
    </row>
    <row r="86" spans="1:4" s="16" customFormat="1" ht="15.75">
      <c r="A86" s="29" t="s">
        <v>10</v>
      </c>
      <c r="B86" s="30" t="s">
        <v>128</v>
      </c>
      <c r="C86" s="33">
        <f>C87+C88</f>
        <v>70843860</v>
      </c>
      <c r="D86" s="45"/>
    </row>
    <row r="87" spans="1:4" s="16" customFormat="1" ht="47.25">
      <c r="A87" s="34" t="s">
        <v>186</v>
      </c>
      <c r="B87" s="35" t="s">
        <v>129</v>
      </c>
      <c r="C87" s="36">
        <f>2021900</f>
        <v>2021900</v>
      </c>
      <c r="D87" s="45"/>
    </row>
    <row r="88" spans="1:4" s="16" customFormat="1" ht="48.75" customHeight="1">
      <c r="A88" s="34" t="s">
        <v>185</v>
      </c>
      <c r="B88" s="35" t="s">
        <v>129</v>
      </c>
      <c r="C88" s="36">
        <v>68821960</v>
      </c>
      <c r="D88" s="45"/>
    </row>
    <row r="89" spans="1:4" s="15" customFormat="1" ht="31.5">
      <c r="A89" s="29" t="s">
        <v>213</v>
      </c>
      <c r="B89" s="30" t="s">
        <v>214</v>
      </c>
      <c r="C89" s="33">
        <f>C90</f>
        <v>71100</v>
      </c>
      <c r="D89" s="45"/>
    </row>
    <row r="90" spans="1:4" s="3" customFormat="1" ht="31.5">
      <c r="A90" s="34" t="s">
        <v>212</v>
      </c>
      <c r="B90" s="35" t="s">
        <v>215</v>
      </c>
      <c r="C90" s="36">
        <v>71100</v>
      </c>
      <c r="D90" s="45"/>
    </row>
    <row r="91" spans="1:4" s="3" customFormat="1" ht="47.25">
      <c r="A91" s="29" t="s">
        <v>73</v>
      </c>
      <c r="B91" s="30" t="s">
        <v>130</v>
      </c>
      <c r="C91" s="33">
        <f>C92</f>
        <v>148883000</v>
      </c>
      <c r="D91" s="45"/>
    </row>
    <row r="92" spans="1:4" s="3" customFormat="1" ht="47.25">
      <c r="A92" s="34" t="s">
        <v>72</v>
      </c>
      <c r="B92" s="35" t="s">
        <v>131</v>
      </c>
      <c r="C92" s="36">
        <v>148883000</v>
      </c>
      <c r="D92" s="45"/>
    </row>
    <row r="93" spans="1:4" s="3" customFormat="1" ht="36" customHeight="1">
      <c r="A93" s="29" t="s">
        <v>68</v>
      </c>
      <c r="B93" s="30" t="s">
        <v>132</v>
      </c>
      <c r="C93" s="33">
        <f>C94+C96+C98</f>
        <v>16305430.39</v>
      </c>
      <c r="D93" s="45"/>
    </row>
    <row r="94" spans="1:4" s="3" customFormat="1" ht="15.75">
      <c r="A94" s="29" t="s">
        <v>173</v>
      </c>
      <c r="B94" s="30" t="s">
        <v>172</v>
      </c>
      <c r="C94" s="33">
        <f>C95</f>
        <v>2620.74</v>
      </c>
      <c r="D94" s="45"/>
    </row>
    <row r="95" spans="1:4" s="3" customFormat="1" ht="31.5">
      <c r="A95" s="34" t="s">
        <v>171</v>
      </c>
      <c r="B95" s="35" t="s">
        <v>170</v>
      </c>
      <c r="C95" s="36">
        <v>2620.74</v>
      </c>
      <c r="D95" s="45"/>
    </row>
    <row r="96" spans="1:4" s="3" customFormat="1" ht="52.5" customHeight="1">
      <c r="A96" s="29" t="s">
        <v>175</v>
      </c>
      <c r="B96" s="30" t="s">
        <v>174</v>
      </c>
      <c r="C96" s="33">
        <f>C97</f>
        <v>2076100</v>
      </c>
      <c r="D96" s="45"/>
    </row>
    <row r="97" spans="1:4" s="3" customFormat="1" ht="63">
      <c r="A97" s="34" t="s">
        <v>169</v>
      </c>
      <c r="B97" s="35" t="s">
        <v>168</v>
      </c>
      <c r="C97" s="36">
        <v>2076100</v>
      </c>
      <c r="D97" s="45"/>
    </row>
    <row r="98" spans="1:10" s="1" customFormat="1" ht="15.75">
      <c r="A98" s="29" t="s">
        <v>11</v>
      </c>
      <c r="B98" s="30" t="s">
        <v>133</v>
      </c>
      <c r="C98" s="33">
        <f>C99</f>
        <v>14226709.65</v>
      </c>
      <c r="D98" s="45"/>
      <c r="E98" s="3"/>
      <c r="F98" s="3"/>
      <c r="G98" s="3"/>
      <c r="H98" s="3"/>
      <c r="I98" s="3"/>
      <c r="J98" s="3"/>
    </row>
    <row r="99" spans="1:10" s="1" customFormat="1" ht="15.75">
      <c r="A99" s="34" t="s">
        <v>9</v>
      </c>
      <c r="B99" s="35" t="s">
        <v>134</v>
      </c>
      <c r="C99" s="36">
        <f>C100+C101+C103+C102+C104+C105</f>
        <v>14226709.65</v>
      </c>
      <c r="D99" s="45"/>
      <c r="E99" s="3"/>
      <c r="F99" s="3"/>
      <c r="G99" s="3"/>
      <c r="H99" s="3"/>
      <c r="I99" s="3"/>
      <c r="J99" s="3"/>
    </row>
    <row r="100" spans="1:10" s="1" customFormat="1" ht="78.75">
      <c r="A100" s="34" t="s">
        <v>157</v>
      </c>
      <c r="B100" s="35" t="s">
        <v>134</v>
      </c>
      <c r="C100" s="36">
        <v>148500</v>
      </c>
      <c r="D100" s="45"/>
      <c r="E100" s="3"/>
      <c r="F100" s="3"/>
      <c r="G100" s="3"/>
      <c r="H100" s="3"/>
      <c r="I100" s="3"/>
      <c r="J100" s="3"/>
    </row>
    <row r="101" spans="1:10" s="1" customFormat="1" ht="63">
      <c r="A101" s="34" t="s">
        <v>125</v>
      </c>
      <c r="B101" s="35" t="s">
        <v>134</v>
      </c>
      <c r="C101" s="36">
        <v>9357.3</v>
      </c>
      <c r="D101" s="45"/>
      <c r="E101" s="3"/>
      <c r="F101" s="3"/>
      <c r="G101" s="3"/>
      <c r="H101" s="3"/>
      <c r="I101" s="3"/>
      <c r="J101" s="3"/>
    </row>
    <row r="102" spans="1:3" ht="31.5">
      <c r="A102" s="34" t="s">
        <v>127</v>
      </c>
      <c r="B102" s="35" t="s">
        <v>134</v>
      </c>
      <c r="C102" s="36">
        <v>258135</v>
      </c>
    </row>
    <row r="103" spans="1:3" ht="63">
      <c r="A103" s="34" t="s">
        <v>126</v>
      </c>
      <c r="B103" s="35" t="s">
        <v>134</v>
      </c>
      <c r="C103" s="36">
        <f>4027000+4840857</f>
        <v>8867857</v>
      </c>
    </row>
    <row r="104" spans="1:3" ht="47.25">
      <c r="A104" s="34" t="s">
        <v>176</v>
      </c>
      <c r="B104" s="35" t="s">
        <v>134</v>
      </c>
      <c r="C104" s="36">
        <v>3298321.29</v>
      </c>
    </row>
    <row r="105" spans="1:3" ht="31.5">
      <c r="A105" s="34" t="s">
        <v>211</v>
      </c>
      <c r="B105" s="35" t="s">
        <v>134</v>
      </c>
      <c r="C105" s="36">
        <f>1646400-1860.94</f>
        <v>1644539.06</v>
      </c>
    </row>
    <row r="106" spans="1:3" ht="31.5">
      <c r="A106" s="29" t="s">
        <v>93</v>
      </c>
      <c r="B106" s="30" t="s">
        <v>135</v>
      </c>
      <c r="C106" s="33">
        <f>C116+C112+C118+C107+C109+C114</f>
        <v>137271272.1</v>
      </c>
    </row>
    <row r="107" spans="1:10" s="8" customFormat="1" ht="47.25">
      <c r="A107" s="29" t="s">
        <v>71</v>
      </c>
      <c r="B107" s="30" t="s">
        <v>140</v>
      </c>
      <c r="C107" s="33">
        <f>C108</f>
        <v>4478900</v>
      </c>
      <c r="D107" s="45"/>
      <c r="E107" s="7"/>
      <c r="F107" s="7"/>
      <c r="G107" s="7"/>
      <c r="H107" s="7"/>
      <c r="I107" s="7"/>
      <c r="J107" s="7"/>
    </row>
    <row r="108" spans="1:4" s="14" customFormat="1" ht="47.25">
      <c r="A108" s="34" t="s">
        <v>104</v>
      </c>
      <c r="B108" s="35" t="s">
        <v>141</v>
      </c>
      <c r="C108" s="36">
        <f>4095500+383400</f>
        <v>4478900</v>
      </c>
      <c r="D108" s="45"/>
    </row>
    <row r="109" spans="1:10" s="8" customFormat="1" ht="30.75" customHeight="1">
      <c r="A109" s="29" t="s">
        <v>70</v>
      </c>
      <c r="B109" s="30" t="s">
        <v>142</v>
      </c>
      <c r="C109" s="33">
        <f>C110+C111</f>
        <v>2779900</v>
      </c>
      <c r="D109" s="45"/>
      <c r="E109" s="7"/>
      <c r="F109" s="7"/>
      <c r="G109" s="7"/>
      <c r="H109" s="7"/>
      <c r="I109" s="7"/>
      <c r="J109" s="7"/>
    </row>
    <row r="110" spans="1:4" s="6" customFormat="1" ht="78.75">
      <c r="A110" s="34" t="s">
        <v>105</v>
      </c>
      <c r="B110" s="35" t="s">
        <v>143</v>
      </c>
      <c r="C110" s="36">
        <f>2119500+592600</f>
        <v>2712100</v>
      </c>
      <c r="D110" s="45"/>
    </row>
    <row r="111" spans="1:4" s="6" customFormat="1" ht="110.25">
      <c r="A111" s="34" t="s">
        <v>124</v>
      </c>
      <c r="B111" s="35" t="s">
        <v>143</v>
      </c>
      <c r="C111" s="36">
        <f>53000+14800</f>
        <v>67800</v>
      </c>
      <c r="D111" s="45"/>
    </row>
    <row r="112" spans="1:4" s="6" customFormat="1" ht="47.25">
      <c r="A112" s="29" t="s">
        <v>101</v>
      </c>
      <c r="B112" s="30" t="s">
        <v>138</v>
      </c>
      <c r="C112" s="33">
        <f>C113</f>
        <v>375400</v>
      </c>
      <c r="D112" s="45"/>
    </row>
    <row r="113" spans="1:5" s="8" customFormat="1" ht="47.25">
      <c r="A113" s="34" t="s">
        <v>102</v>
      </c>
      <c r="B113" s="35" t="s">
        <v>139</v>
      </c>
      <c r="C113" s="36">
        <f>317200+58200</f>
        <v>375400</v>
      </c>
      <c r="D113" s="45"/>
      <c r="E113" s="7"/>
    </row>
    <row r="114" spans="1:4" s="6" customFormat="1" ht="63">
      <c r="A114" s="29" t="s">
        <v>218</v>
      </c>
      <c r="B114" s="30" t="s">
        <v>208</v>
      </c>
      <c r="C114" s="33">
        <f>C115</f>
        <v>3302.5</v>
      </c>
      <c r="D114" s="45"/>
    </row>
    <row r="115" spans="1:4" s="6" customFormat="1" ht="63">
      <c r="A115" s="34" t="s">
        <v>209</v>
      </c>
      <c r="B115" s="35" t="s">
        <v>207</v>
      </c>
      <c r="C115" s="36">
        <v>3302.5</v>
      </c>
      <c r="D115" s="45"/>
    </row>
    <row r="116" spans="1:4" s="6" customFormat="1" ht="31.5">
      <c r="A116" s="29" t="s">
        <v>12</v>
      </c>
      <c r="B116" s="30" t="s">
        <v>137</v>
      </c>
      <c r="C116" s="33">
        <f>C117</f>
        <v>557860.8</v>
      </c>
      <c r="D116" s="45"/>
    </row>
    <row r="117" spans="1:4" s="6" customFormat="1" ht="31.5">
      <c r="A117" s="34" t="s">
        <v>103</v>
      </c>
      <c r="B117" s="35" t="s">
        <v>136</v>
      </c>
      <c r="C117" s="36">
        <f>565195-7334.2</f>
        <v>557860.8</v>
      </c>
      <c r="D117" s="45"/>
    </row>
    <row r="118" spans="1:4" s="6" customFormat="1" ht="15.75">
      <c r="A118" s="29" t="s">
        <v>13</v>
      </c>
      <c r="B118" s="30" t="s">
        <v>144</v>
      </c>
      <c r="C118" s="33">
        <f>C119</f>
        <v>129075908.8</v>
      </c>
      <c r="D118" s="45"/>
    </row>
    <row r="119" spans="1:4" s="6" customFormat="1" ht="15.75">
      <c r="A119" s="29" t="s">
        <v>14</v>
      </c>
      <c r="B119" s="30" t="s">
        <v>145</v>
      </c>
      <c r="C119" s="33">
        <f>C120+C121+C122+C123+C124+C125+C126+C127+C128+C129+C130+C131+C132+C133+C134+C135</f>
        <v>129075908.8</v>
      </c>
      <c r="D119" s="45"/>
    </row>
    <row r="120" spans="1:4" s="6" customFormat="1" ht="47.25">
      <c r="A120" s="34" t="s">
        <v>109</v>
      </c>
      <c r="B120" s="35" t="s">
        <v>145</v>
      </c>
      <c r="C120" s="36">
        <v>901000</v>
      </c>
      <c r="D120" s="45"/>
    </row>
    <row r="121" spans="1:4" s="6" customFormat="1" ht="31.5">
      <c r="A121" s="34" t="s">
        <v>110</v>
      </c>
      <c r="B121" s="35" t="s">
        <v>145</v>
      </c>
      <c r="C121" s="36">
        <v>78734</v>
      </c>
      <c r="D121" s="45"/>
    </row>
    <row r="122" spans="1:4" s="6" customFormat="1" ht="96.75" customHeight="1">
      <c r="A122" s="34" t="s">
        <v>111</v>
      </c>
      <c r="B122" s="35" t="s">
        <v>145</v>
      </c>
      <c r="C122" s="36">
        <v>6000</v>
      </c>
      <c r="D122" s="45"/>
    </row>
    <row r="123" spans="1:4" s="6" customFormat="1" ht="80.25" customHeight="1">
      <c r="A123" s="34" t="s">
        <v>112</v>
      </c>
      <c r="B123" s="35" t="s">
        <v>145</v>
      </c>
      <c r="C123" s="36">
        <v>3390</v>
      </c>
      <c r="D123" s="45"/>
    </row>
    <row r="124" spans="1:4" s="6" customFormat="1" ht="94.5">
      <c r="A124" s="34" t="s">
        <v>113</v>
      </c>
      <c r="B124" s="35" t="s">
        <v>145</v>
      </c>
      <c r="C124" s="36">
        <v>22500</v>
      </c>
      <c r="D124" s="45"/>
    </row>
    <row r="125" spans="1:4" s="6" customFormat="1" ht="78.75">
      <c r="A125" s="34" t="s">
        <v>114</v>
      </c>
      <c r="B125" s="35" t="s">
        <v>145</v>
      </c>
      <c r="C125" s="36">
        <v>3900</v>
      </c>
      <c r="D125" s="45"/>
    </row>
    <row r="126" spans="1:4" s="6" customFormat="1" ht="78.75">
      <c r="A126" s="34" t="s">
        <v>115</v>
      </c>
      <c r="B126" s="35" t="s">
        <v>145</v>
      </c>
      <c r="C126" s="36">
        <f>194600+16700</f>
        <v>211300</v>
      </c>
      <c r="D126" s="45"/>
    </row>
    <row r="127" spans="1:4" s="6" customFormat="1" ht="47.25">
      <c r="A127" s="34" t="s">
        <v>116</v>
      </c>
      <c r="B127" s="35" t="s">
        <v>145</v>
      </c>
      <c r="C127" s="36">
        <f>61140700+101400</f>
        <v>61242100</v>
      </c>
      <c r="D127" s="45"/>
    </row>
    <row r="128" spans="1:4" s="6" customFormat="1" ht="63">
      <c r="A128" s="34" t="s">
        <v>123</v>
      </c>
      <c r="B128" s="35" t="s">
        <v>145</v>
      </c>
      <c r="C128" s="36">
        <f>46317800+2274300+4429800</f>
        <v>53021900</v>
      </c>
      <c r="D128" s="45"/>
    </row>
    <row r="129" spans="1:4" s="6" customFormat="1" ht="33" customHeight="1">
      <c r="A129" s="34" t="s">
        <v>117</v>
      </c>
      <c r="B129" s="35" t="s">
        <v>145</v>
      </c>
      <c r="C129" s="36">
        <f>1997600-845900</f>
        <v>1151700</v>
      </c>
      <c r="D129" s="45"/>
    </row>
    <row r="130" spans="1:4" s="6" customFormat="1" ht="78.75">
      <c r="A130" s="34" t="s">
        <v>118</v>
      </c>
      <c r="B130" s="35" t="s">
        <v>145</v>
      </c>
      <c r="C130" s="36">
        <v>56800</v>
      </c>
      <c r="D130" s="45"/>
    </row>
    <row r="131" spans="1:4" s="6" customFormat="1" ht="78.75">
      <c r="A131" s="34" t="s">
        <v>119</v>
      </c>
      <c r="B131" s="35" t="s">
        <v>145</v>
      </c>
      <c r="C131" s="36">
        <f>12118400-831200</f>
        <v>11287200</v>
      </c>
      <c r="D131" s="45"/>
    </row>
    <row r="132" spans="1:4" s="6" customFormat="1" ht="94.5">
      <c r="A132" s="34" t="s">
        <v>120</v>
      </c>
      <c r="B132" s="35" t="s">
        <v>145</v>
      </c>
      <c r="C132" s="36">
        <v>901000</v>
      </c>
      <c r="D132" s="45"/>
    </row>
    <row r="133" spans="1:4" s="6" customFormat="1" ht="35.25" customHeight="1">
      <c r="A133" s="34" t="s">
        <v>121</v>
      </c>
      <c r="B133" s="35" t="s">
        <v>145</v>
      </c>
      <c r="C133" s="36">
        <f>101478+60886.8</f>
        <v>162364.8</v>
      </c>
      <c r="D133" s="45"/>
    </row>
    <row r="134" spans="1:4" s="6" customFormat="1" ht="46.5" customHeight="1">
      <c r="A134" s="34" t="s">
        <v>122</v>
      </c>
      <c r="B134" s="35" t="s">
        <v>145</v>
      </c>
      <c r="C134" s="36">
        <v>18020</v>
      </c>
      <c r="D134" s="45"/>
    </row>
    <row r="135" spans="1:4" s="6" customFormat="1" ht="30.75" customHeight="1">
      <c r="A135" s="34" t="s">
        <v>210</v>
      </c>
      <c r="B135" s="35" t="s">
        <v>145</v>
      </c>
      <c r="C135" s="36">
        <v>8000</v>
      </c>
      <c r="D135" s="45"/>
    </row>
    <row r="136" spans="1:3" ht="15.75">
      <c r="A136" s="32" t="s">
        <v>22</v>
      </c>
      <c r="B136" s="41"/>
      <c r="C136" s="33">
        <f>C82+C83</f>
        <v>451603320.15</v>
      </c>
    </row>
    <row r="137" ht="51.75" customHeight="1">
      <c r="B137" s="42"/>
    </row>
    <row r="138" spans="1:4" s="3" customFormat="1" ht="15.75">
      <c r="A138" s="18"/>
      <c r="B138" s="43"/>
      <c r="C138" s="20"/>
      <c r="D138" s="45"/>
    </row>
    <row r="139" ht="57.75" customHeight="1"/>
    <row r="146" ht="15.75">
      <c r="C146" s="44"/>
    </row>
    <row r="147" ht="15.75">
      <c r="C147" s="44"/>
    </row>
    <row r="149" ht="15.75">
      <c r="C149" s="44"/>
    </row>
    <row r="150" spans="1:4" s="3" customFormat="1" ht="15.75">
      <c r="A150" s="18"/>
      <c r="B150" s="43"/>
      <c r="C150" s="20"/>
      <c r="D150" s="45"/>
    </row>
    <row r="151" spans="1:4" s="3" customFormat="1" ht="15.75">
      <c r="A151" s="18"/>
      <c r="B151" s="43"/>
      <c r="C151" s="44"/>
      <c r="D151" s="45"/>
    </row>
    <row r="152" spans="1:4" s="5" customFormat="1" ht="15.75">
      <c r="A152" s="18"/>
      <c r="B152" s="43"/>
      <c r="C152" s="20"/>
      <c r="D152" s="45"/>
    </row>
    <row r="153" spans="1:4" s="3" customFormat="1" ht="15.75">
      <c r="A153" s="18"/>
      <c r="B153" s="43"/>
      <c r="C153" s="20"/>
      <c r="D153" s="45"/>
    </row>
    <row r="154" spans="1:4" s="5" customFormat="1" ht="15.75">
      <c r="A154" s="18"/>
      <c r="B154" s="43"/>
      <c r="C154" s="20"/>
      <c r="D154" s="45"/>
    </row>
    <row r="155" spans="1:4" s="3" customFormat="1" ht="15.75">
      <c r="A155" s="18"/>
      <c r="B155" s="43"/>
      <c r="C155" s="44"/>
      <c r="D155" s="45"/>
    </row>
    <row r="156" spans="1:4" s="5" customFormat="1" ht="15.75">
      <c r="A156" s="18"/>
      <c r="B156" s="43"/>
      <c r="C156" s="20"/>
      <c r="D156" s="45"/>
    </row>
    <row r="157" spans="1:4" s="5" customFormat="1" ht="15.75">
      <c r="A157" s="18"/>
      <c r="B157" s="43"/>
      <c r="C157" s="20"/>
      <c r="D157" s="45"/>
    </row>
    <row r="158" spans="1:4" s="5" customFormat="1" ht="15.75">
      <c r="A158" s="18"/>
      <c r="B158" s="43"/>
      <c r="C158" s="20"/>
      <c r="D158" s="45"/>
    </row>
    <row r="159" spans="1:4" s="4" customFormat="1" ht="15.75">
      <c r="A159" s="18"/>
      <c r="B159" s="43"/>
      <c r="C159" s="20"/>
      <c r="D159" s="46"/>
    </row>
  </sheetData>
  <sheetProtection/>
  <mergeCells count="5">
    <mergeCell ref="A6:C6"/>
    <mergeCell ref="B1:C1"/>
    <mergeCell ref="A2:C2"/>
    <mergeCell ref="A3:C3"/>
    <mergeCell ref="B4:C4"/>
  </mergeCells>
  <printOptions/>
  <pageMargins left="0.7874015748031497" right="0.2755905511811024" top="0" bottom="0" header="0.5118110236220472" footer="0.15748031496062992"/>
  <pageSetup fitToHeight="0" fitToWidth="1" horizontalDpi="300" verticalDpi="300" orientation="portrait" paperSize="9" scale="81"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Кузнецова Ю.В</cp:lastModifiedBy>
  <cp:lastPrinted>2018-06-06T11:50:44Z</cp:lastPrinted>
  <dcterms:created xsi:type="dcterms:W3CDTF">2002-10-10T06:25:05Z</dcterms:created>
  <dcterms:modified xsi:type="dcterms:W3CDTF">2019-01-31T11:35:21Z</dcterms:modified>
  <cp:category/>
  <cp:version/>
  <cp:contentType/>
  <cp:contentStatus/>
</cp:coreProperties>
</file>