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855" activeTab="0"/>
  </bookViews>
  <sheets>
    <sheet name="2016" sheetId="1" r:id="rId1"/>
  </sheets>
  <definedNames>
    <definedName name="_xlnm.Print_Titles" localSheetId="0">'2016'!$8:$8</definedName>
    <definedName name="_xlnm.Print_Area" localSheetId="0">'2016'!$A$1:$G$537</definedName>
  </definedNames>
  <calcPr fullCalcOnLoad="1"/>
</workbook>
</file>

<file path=xl/sharedStrings.xml><?xml version="1.0" encoding="utf-8"?>
<sst xmlns="http://schemas.openxmlformats.org/spreadsheetml/2006/main" count="1823" uniqueCount="397">
  <si>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</si>
  <si>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</si>
  <si>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</si>
  <si>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</si>
  <si>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</si>
  <si>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</si>
  <si>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</si>
  <si>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</si>
  <si>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Пенсионное обеспечение</t>
  </si>
  <si>
    <t>Подпрограмма 1 "Модернизация образования ЗАТО Видяево"</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</si>
  <si>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</si>
  <si>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</si>
  <si>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</si>
  <si>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Реализация мероприятий связанных  с отдыхом и оздоровлением детей ЗАТО Видяево</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</si>
  <si>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</si>
  <si>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</si>
  <si>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</si>
  <si>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</si>
  <si>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</si>
  <si>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</si>
  <si>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</si>
  <si>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</si>
  <si>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</si>
  <si>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</si>
  <si>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</si>
  <si>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</si>
  <si>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</si>
  <si>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</si>
  <si>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</si>
  <si>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</si>
  <si>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</si>
  <si>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</si>
  <si>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</si>
  <si>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</si>
  <si>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</si>
  <si>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</si>
  <si>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</si>
  <si>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</si>
  <si>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</si>
  <si>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</si>
  <si>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</si>
  <si>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</si>
  <si>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</si>
  <si>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Подпрограмма 2 "Развитие информационного общества в ЗАТО Видяево"</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</si>
  <si>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</si>
  <si>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</si>
  <si>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Расходы на выплаты по оплате труда депутатов представительного органа муниципального образования</t>
  </si>
  <si>
    <t>Расходы на обеспечение функций работников органов местного самоуправления</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</si>
  <si>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</si>
  <si>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</si>
  <si>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Подпрограмма 2 "Развитие муниципальной службы в городском округе ЗАТО Видяево"</t>
  </si>
  <si>
    <t>Расходы на выплаты по оплате труда главы местной администрации</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</si>
  <si>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</si>
  <si>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</si>
  <si>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</si>
  <si>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</si>
  <si>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</si>
  <si>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</si>
  <si>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</si>
  <si>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</si>
  <si>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</si>
  <si>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</si>
  <si>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</si>
  <si>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</si>
  <si>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</si>
  <si>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</si>
  <si>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</si>
  <si>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</si>
  <si>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выплаты по оплате труда работников органов местного самоуправления</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</si>
  <si>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</si>
  <si>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</si>
  <si>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Доплаты к пенсиям муниципальных служащих</t>
  </si>
  <si>
    <t>Реализация мероприятий по социальной поддержке граждан в трудной жизненной ситуации</t>
  </si>
  <si>
    <t xml:space="preserve">Здравоохранение </t>
  </si>
  <si>
    <t>Подпрограмма 2 "Обеспечение выполнения государственных полномочий по опеке и попечительству на территории ЗАТО Видяево"</t>
  </si>
  <si>
    <t>Реализация мероприятий по привлечению населения ЗАТО Видяево к физической культуре и спорту</t>
  </si>
  <si>
    <t>Физическая культура</t>
  </si>
  <si>
    <t>Прочие направления расходов муниципальной программы</t>
  </si>
  <si>
    <t>Культура, кинематография</t>
  </si>
  <si>
    <t>Организация и проведение городских, общественнозначимых, культурно-массовых и культурных мероприятий</t>
  </si>
  <si>
    <t>Реализация мероприятий по развитию музейной и туристко-экскурсионной деятельности</t>
  </si>
  <si>
    <t>Другие вопросы в области культуры, кинематографии</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</si>
  <si>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</si>
  <si>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</si>
  <si>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</si>
  <si>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</si>
  <si>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</si>
  <si>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</si>
  <si>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</si>
  <si>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Реализация мероприятий по содержанию социальной, инженерной и жилищно-коммунальной инфраструктуры ЗАТО Видяево</t>
  </si>
  <si>
    <t>Подпрограмма 2 "Благоустройство территории  ЗАТО Видяево"</t>
  </si>
  <si>
    <t>Подпрограмма 3 "Капитальный и текущий ремонт объектов муниципальной собственности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</si>
  <si>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</si>
  <si>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</si>
  <si>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Резервный фонд ЗАТО Видяево</t>
  </si>
  <si>
    <t>Муниципальная программа "Охрана окружающей среды ЗАТО Видяево"</t>
  </si>
  <si>
    <t>Подпрограмма 1 "Охрана окружающей среды ЗАТО Видяево"</t>
  </si>
  <si>
    <t>Реализация мероприятий по охране окружающей среды</t>
  </si>
  <si>
    <t>Муниципальная программа "Развитие транспортной системы ЗАТО Видяево"</t>
  </si>
  <si>
    <t>Подпрограмма 1 "Развитие транспортной инфраструктуры ЗАТО Видяево"</t>
  </si>
  <si>
    <t>Реализация мероприятий по Дорожному фонду</t>
  </si>
  <si>
    <t>Подпрограмма 2 "Повышение безопасности дорожного движения и снижение дорожно-транспортного травматизма в ЗАТО Видяево"</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</si>
  <si>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</si>
  <si>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</si>
  <si>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</si>
  <si>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</si>
  <si>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</si>
  <si>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</si>
  <si>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</si>
  <si>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</si>
  <si>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</si>
  <si>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</si>
  <si>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</si>
  <si>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</si>
  <si>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</si>
  <si>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</si>
  <si>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</si>
  <si>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Вид расхода</t>
  </si>
  <si>
    <t>Раздел</t>
  </si>
  <si>
    <t>Подраздел</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</si>
  <si>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</si>
  <si>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</si>
  <si>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</si>
  <si>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</si>
  <si>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</si>
  <si>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</si>
  <si>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</si>
  <si>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</si>
  <si>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</si>
  <si>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</si>
  <si>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</si>
  <si>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</si>
  <si>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</si>
  <si>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</si>
  <si>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</si>
  <si>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</si>
  <si>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</si>
  <si>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</si>
  <si>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</si>
  <si>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</si>
  <si>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</si>
  <si>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</si>
  <si>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</si>
  <si>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</si>
  <si>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05</t>
  </si>
  <si>
    <t>Расходы на выплату по оплате труда главы муниципального образования</t>
  </si>
  <si>
    <t>Непрограммная часть</t>
  </si>
  <si>
    <t>Непрограммная часть Совета депутатов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</si>
  <si>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</si>
  <si>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</si>
  <si>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</si>
  <si>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</si>
  <si>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</si>
  <si>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</si>
  <si>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</si>
  <si>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</si>
  <si>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Осуществление первичного воинского учета на территориях, где отсутствуют военные комиссариаты</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</si>
  <si>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</si>
  <si>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</si>
  <si>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</si>
  <si>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</si>
  <si>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</si>
  <si>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</si>
  <si>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</si>
  <si>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к проекту решения Совета депутатов ЗАТО Видяево</t>
  </si>
  <si>
    <t>Сельское хозяйство и рыболовство</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</si>
  <si>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2016 год</t>
  </si>
  <si>
    <t>70 0 00 0000 0</t>
  </si>
  <si>
    <t xml:space="preserve">70 1 00 0000 0 </t>
  </si>
  <si>
    <t>70 1 01 0000 0</t>
  </si>
  <si>
    <t>70 1 01 0005 0</t>
  </si>
  <si>
    <t>70 1 02 0000 0</t>
  </si>
  <si>
    <t>70 1 03 0000 0</t>
  </si>
  <si>
    <t>Основное мероприятие 1. Модернизация системы образования через качественное выполнение муниципальных услуг</t>
  </si>
  <si>
    <t>70 1 01 7531 0</t>
  </si>
  <si>
    <t>70 1 01 7538 0</t>
  </si>
  <si>
    <t>70 1 01 7536 0</t>
  </si>
  <si>
    <t>70 1 01 7537 0</t>
  </si>
  <si>
    <t>Софинансирование субсидии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</si>
  <si>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Софинансирование субсидии на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</si>
  <si>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01 S103 0</t>
  </si>
  <si>
    <t>70 1 01 7103 0</t>
  </si>
  <si>
    <t>70 2 00 0000 0</t>
  </si>
  <si>
    <t>70 2 01 0000 0</t>
  </si>
  <si>
    <t>70 2 01 2011 0</t>
  </si>
  <si>
    <t>70 3 00 0000 0</t>
  </si>
  <si>
    <t>70 3 01 0000 0</t>
  </si>
  <si>
    <t>Софинансирование субсидий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</si>
  <si>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Основное мероприятие 1. Организационно - техническое и методическое обслуживание муниципальных учреждений в ЗАТО Видяево</t>
  </si>
  <si>
    <t>71 0 00 0000 0</t>
  </si>
  <si>
    <t>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</si>
  <si>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71 1 00 0000 0</t>
  </si>
  <si>
    <t>71 1 01 0000 0</t>
  </si>
  <si>
    <t>71 1 01 1302 0</t>
  </si>
  <si>
    <t>71 1 01 2015 0</t>
  </si>
  <si>
    <t>71 1 01 2017 0</t>
  </si>
  <si>
    <t>71 1 01 7510 0</t>
  </si>
  <si>
    <t>71 1 01 7511 0</t>
  </si>
  <si>
    <t>Основное мероприятие 1. Исполнение полномочий по опеке и попечительству на территории ЗАТО Видяево</t>
  </si>
  <si>
    <t>71 2 00 0000 0</t>
  </si>
  <si>
    <t>71 2 01 0000 0</t>
  </si>
  <si>
    <t>71 2 01 2015 0</t>
  </si>
  <si>
    <t>71 2 01 2017 0</t>
  </si>
  <si>
    <t>71 2 01 7520 0</t>
  </si>
  <si>
    <t>71 2 01 7521 0</t>
  </si>
  <si>
    <t>71 2 01 7535 0</t>
  </si>
  <si>
    <t>73 0 00 0000 0</t>
  </si>
  <si>
    <t>73 1 00 0000 0</t>
  </si>
  <si>
    <t>73 1 01 0000 0</t>
  </si>
  <si>
    <t>73 1 01 0005 0</t>
  </si>
  <si>
    <t>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</si>
  <si>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74 0 00 0000 0</t>
  </si>
  <si>
    <t>74 1 00 0000 0</t>
  </si>
  <si>
    <t>74 1 01 0000 0</t>
  </si>
  <si>
    <t>74 1 01 0005 0</t>
  </si>
  <si>
    <t>74 1 01 5144 0</t>
  </si>
  <si>
    <t>74 1 01 7103 0</t>
  </si>
  <si>
    <t>74 1 01 S103 0</t>
  </si>
  <si>
    <t>Основное мероприятие 1. Обеспечение деятельности муниципальных учреждений осуществляющих свою деятельность в сферах культуры, досуга и искусства</t>
  </si>
  <si>
    <t>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</si>
  <si>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74 1 02 2017 0</t>
  </si>
  <si>
    <t>74 1 02 0000 0</t>
  </si>
  <si>
    <t>74 1 02 2018 0</t>
  </si>
  <si>
    <t>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</si>
  <si>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75 0 00 0000 0</t>
  </si>
  <si>
    <t>75 1 00 0000 0</t>
  </si>
  <si>
    <t>75 1 01 0000 0</t>
  </si>
  <si>
    <t>75 1 01 2023 0</t>
  </si>
  <si>
    <t>75 2 00 0000 0</t>
  </si>
  <si>
    <t>75 2 01 0000 0</t>
  </si>
  <si>
    <t>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</si>
  <si>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75 2 01 2017 0</t>
  </si>
  <si>
    <t>75 2 01 2023 0</t>
  </si>
  <si>
    <t>75 2 01 2999 0</t>
  </si>
  <si>
    <t>75 2 01 7559 0</t>
  </si>
  <si>
    <t>75 2 01 7560 0</t>
  </si>
  <si>
    <t xml:space="preserve">Основное мероприятие 1. Укрепление и создание благоприятных и комфортных условий для проживания жителей ЗАТО Видяево </t>
  </si>
  <si>
    <t xml:space="preserve">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 </t>
  </si>
  <si>
    <t>75 4 00 0000 0</t>
  </si>
  <si>
    <t>75 4 01 0000 0</t>
  </si>
  <si>
    <t>75 4 01 0005 0</t>
  </si>
  <si>
    <t>76 1 01 0000 0</t>
  </si>
  <si>
    <t>76 1 01 2999 0</t>
  </si>
  <si>
    <t>76 0 00 0000 0</t>
  </si>
  <si>
    <t>76 1 00 0000 0</t>
  </si>
  <si>
    <t>76 2 00 0000 0</t>
  </si>
  <si>
    <t>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</si>
  <si>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76 2 01 0000 0</t>
  </si>
  <si>
    <t>76 3 00 0000 0</t>
  </si>
  <si>
    <t>76 2 01 2999 0</t>
  </si>
  <si>
    <t>76 3 01 0000 0</t>
  </si>
  <si>
    <t>76 3 01 2999 0</t>
  </si>
  <si>
    <t>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</si>
  <si>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77 0 00 0000 0</t>
  </si>
  <si>
    <t>77 1 00 0000 0</t>
  </si>
  <si>
    <t>77 1 01 2019 0</t>
  </si>
  <si>
    <t>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</si>
  <si>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</si>
  <si>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78 0 00 0000 0</t>
  </si>
  <si>
    <t>78 1 00 0000 0</t>
  </si>
  <si>
    <t>77 1 01 0000 0</t>
  </si>
  <si>
    <t>78 2 00 0000 0</t>
  </si>
  <si>
    <t>78 1 01 0000 0</t>
  </si>
  <si>
    <t>78 1 01 2023 0</t>
  </si>
  <si>
    <t>Основное мероприятие 1. Организация и проведение работ по развитию транспортной инфраструктуры ЗАТО Видяево</t>
  </si>
  <si>
    <t>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</si>
  <si>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79 0 00 0000 0</t>
  </si>
  <si>
    <t>79 1 00 0000 0</t>
  </si>
  <si>
    <t>78 2 01 0000 0</t>
  </si>
  <si>
    <t>78 2 01 2020 0</t>
  </si>
  <si>
    <t xml:space="preserve">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 </t>
  </si>
  <si>
    <t>79 2 00 0000 0</t>
  </si>
  <si>
    <t>79 1 01 0000 0</t>
  </si>
  <si>
    <t>79 1 01 2021 0</t>
  </si>
  <si>
    <t>80 0 00 0000 0</t>
  </si>
  <si>
    <t>80 1 00 0000 0</t>
  </si>
  <si>
    <t>79 2 01 0000 0</t>
  </si>
  <si>
    <t>79 2 01 2021 0</t>
  </si>
  <si>
    <t>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</si>
  <si>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</si>
  <si>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80 1 01 0000 0</t>
  </si>
  <si>
    <t>80 1 01 2017 0</t>
  </si>
  <si>
    <t>80 1 01 2999 0</t>
  </si>
  <si>
    <t>80 1 01 7551 0</t>
  </si>
  <si>
    <t>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</si>
  <si>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81 0 00 0000 0</t>
  </si>
  <si>
    <t>81 1 00 0000 0</t>
  </si>
  <si>
    <t>81 2 00 0000 0</t>
  </si>
  <si>
    <t>81 1 01 0000 0</t>
  </si>
  <si>
    <t>81 1 01 0005 0</t>
  </si>
  <si>
    <t>81 1 01 2017 0</t>
  </si>
  <si>
    <t>81 2 01 2010 0</t>
  </si>
  <si>
    <t>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</si>
  <si>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81 2 01 0000 0</t>
  </si>
  <si>
    <t>81 2 01 7057 0</t>
  </si>
  <si>
    <t>81 2 01 S057 0</t>
  </si>
  <si>
    <t>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</si>
  <si>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82 0 00 0000 0</t>
  </si>
  <si>
    <t>82 1 00 0000 0</t>
  </si>
  <si>
    <t>82 2 00 0000 0</t>
  </si>
  <si>
    <t>82 1 01 0000 0</t>
  </si>
  <si>
    <t>82 1 01 2999 0</t>
  </si>
  <si>
    <t>Основное мероприятие 1. Осуществление мер по качественному и эффективному управлению бюджетными средствами ЗАТО Видяево</t>
  </si>
  <si>
    <t>82 2 01 0000 0</t>
  </si>
  <si>
    <t>82 2 01 0601 0</t>
  </si>
  <si>
    <t>82 2 01 0603 0</t>
  </si>
  <si>
    <t>82 2 01 1306 0</t>
  </si>
  <si>
    <t>83 0 00 0000 0</t>
  </si>
  <si>
    <t>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</si>
  <si>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83 1 00 0000 0</t>
  </si>
  <si>
    <t>83 2 00 0000 0</t>
  </si>
  <si>
    <t>83 1 01 0000 0</t>
  </si>
  <si>
    <t>83 1 01 2999 0</t>
  </si>
  <si>
    <t>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</si>
  <si>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83 3 00 0000 0</t>
  </si>
  <si>
    <t xml:space="preserve"> 83 2 01 0000 0</t>
  </si>
  <si>
    <t>83 2 01 2999 0</t>
  </si>
  <si>
    <t>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</si>
  <si>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83 3 01 0000 0</t>
  </si>
  <si>
    <t>83 3 01 0401 0</t>
  </si>
  <si>
    <t>83 3 01 0601 0</t>
  </si>
  <si>
    <t>83 3 01 0603 0</t>
  </si>
  <si>
    <t>83 3 01 1306 0</t>
  </si>
  <si>
    <t>83 3 01 2023 0</t>
  </si>
  <si>
    <t>83 3 01 2999 0</t>
  </si>
  <si>
    <t>83 3 01 5118 0</t>
  </si>
  <si>
    <t>83 3 01 5930 0</t>
  </si>
  <si>
    <t xml:space="preserve">83 3 01 7554 0 </t>
  </si>
  <si>
    <t>83 3 01 7555 0</t>
  </si>
  <si>
    <t>83 3 01 7556 0</t>
  </si>
  <si>
    <t>99 0 00 0000 0</t>
  </si>
  <si>
    <t>99 1 00 0000 0</t>
  </si>
  <si>
    <t>99 1 00 0101 0</t>
  </si>
  <si>
    <t>99 1 00 0301 0</t>
  </si>
  <si>
    <t>99 1 00 0601 0</t>
  </si>
  <si>
    <t>99 1 00 0603 0</t>
  </si>
  <si>
    <t>99 1 00 1306 0</t>
  </si>
  <si>
    <t>75 3 00 0000 0</t>
  </si>
  <si>
    <t>75 3 01 0000 0</t>
  </si>
  <si>
    <t>75 3 01 2022 0</t>
  </si>
  <si>
    <t>71 2 01 7534 0</t>
  </si>
  <si>
    <t>83 3 01 5120 0</t>
  </si>
  <si>
    <t>Приложение 7</t>
  </si>
  <si>
    <t>от  _____________  №__________</t>
  </si>
  <si>
    <t>Софинансирование субсидии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</si>
  <si>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в том числе: за счет средств областного бюджета </t>
  </si>
  <si>
    <t xml:space="preserve">Сумма </t>
  </si>
  <si>
    <t xml:space="preserve">Целевая статья </t>
  </si>
  <si>
    <t>"О бюджете ЗАТО Видяево на 2016 год"</t>
  </si>
  <si>
    <t>83 3 01 7552 0</t>
  </si>
  <si>
    <t>83 3 01 7553 0</t>
  </si>
  <si>
    <t>Основное мероприятие 2. Содействие повышению профессионального мастерства, распространению положительного педагогического опыта</t>
  </si>
  <si>
    <t>70 1 02 2012 0</t>
  </si>
  <si>
    <t>Основное мероприятие 3. Обеспечение и организация питания в образовательных учреждениях</t>
  </si>
  <si>
    <t>70 1 03 2999 0</t>
  </si>
  <si>
    <t>70 1 03 7104 0</t>
  </si>
  <si>
    <t>70 1 03 S104 0</t>
  </si>
  <si>
    <t>70 1 03 7532 0</t>
  </si>
  <si>
    <t>Подпрограмма 2 "Молодежная политика ЗАТО Видяево"</t>
  </si>
  <si>
    <t>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</si>
  <si>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 xml:space="preserve">Основное мероприятие 2. Содействие развитию потенциала талантливой молодежи </t>
  </si>
  <si>
    <t>70 2 02 0000 0</t>
  </si>
  <si>
    <t>70 2 02 2011 0</t>
  </si>
  <si>
    <t>70 2 03 2011 0</t>
  </si>
  <si>
    <t>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</si>
  <si>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70 2 04 2014 0</t>
  </si>
  <si>
    <t>70 2 04 7105 0</t>
  </si>
  <si>
    <t>70 2 04 S105 0</t>
  </si>
  <si>
    <t>70 2 04 0000 0</t>
  </si>
  <si>
    <t>70 2 05 0000 0</t>
  </si>
  <si>
    <t>70 2 05 2999 0</t>
  </si>
  <si>
    <t>70 2 03 0000 0</t>
  </si>
  <si>
    <t>70 3 01 0005 0</t>
  </si>
  <si>
    <t>Основное мероприятие 2. Организация и проведение физкультурно-массовых и физкультурно-оздоровительных мероприятий</t>
  </si>
  <si>
    <t>73 1 02 0000 0</t>
  </si>
  <si>
    <t>73 1 02 2016 0</t>
  </si>
  <si>
    <t>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</si>
  <si>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76 1 01 0005 0</t>
  </si>
  <si>
    <t>76 1 01 1306 0</t>
  </si>
  <si>
    <t>76 1 01 2001 0</t>
  </si>
  <si>
    <t>Подпрограмма 2 «Противодействие коррупции в ЗАТО Видяево»</t>
  </si>
  <si>
    <t>Подпрограмма 3 "Профилактика правонарушений и обеспечение общественной безопасности в ЗАТО Видяево"</t>
  </si>
  <si>
    <t>76 3 01 2023 0</t>
  </si>
  <si>
    <t>83 4 00 0000 0</t>
  </si>
  <si>
    <t>83 4 01 0000 0</t>
  </si>
  <si>
    <t>83 4 01 0005 0</t>
  </si>
  <si>
    <t>Основное мероприятие 1. Осуществление финансово-экономических функций и бухгалтерского обслуживания муниципальных учреждений ЗАТО Видяево</t>
  </si>
  <si>
    <t>81 2 02 0005 0</t>
  </si>
  <si>
    <t>81 2 02 0000 0</t>
  </si>
  <si>
    <t>Основное мероприятие 2. Организация предоставления государственных и муниципальных услуг по принципу "одного окна"</t>
  </si>
  <si>
    <t>75 1 01 2022 0</t>
  </si>
  <si>
    <t>75 2 01 2025 0</t>
  </si>
  <si>
    <t>400</t>
  </si>
  <si>
    <t>Строительство и реконструкция муниципальной собственности</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</si>
  <si>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</si>
  <si>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 xml:space="preserve">Основное мероприятие 4. Отдых, оздоровление и занятость детей и молодежи ЗАТО Видяево </t>
  </si>
  <si>
    <t>Капитальные вложения в объекты недвижимого имущества (государственной) муниципальной собственности</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</si>
</sst>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9">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b/>
      <sz val="12"/>
      <name val="Times New Roman"/>
      <family val="1"/>
    </font>
    <font>
      <b/>
      <i/>
      <sz val="12"/>
      <color indexed="8"/>
      <name val="Times New Roman"/>
      <family val="1"/>
    </font>
    <font>
      <b/>
      <sz val="14"/>
      <name val="Times New Roman"/>
      <family val="1"/>
    </font>
    <font>
      <sz val="14"/>
      <color indexed="8"/>
      <name val="Times New Roman"/>
      <family val="1"/>
    </font>
    <font>
      <sz val="12"/>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i/>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right style="medium">
        <color indexed="8"/>
      </right>
      <top style="medium">
        <color indexed="8"/>
      </top>
      <bottom style="medium">
        <color indexed="8"/>
      </botto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6" fillId="31" borderId="0" applyNumberFormat="0" applyBorder="0" applyAlignment="0" applyProtection="0"/>
  </cellStyleXfs>
  <cellXfs count="70">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0" fontId="2" fillId="0" borderId="0" xfId="0" applyFont="1" applyFill="1" applyAlignment="1">
      <alignment vertical="top" wrapText="1"/>
    </xf>
    <xf numFmtId="0" fontId="14" fillId="0" borderId="0" xfId="0" applyFont="1" applyFill="1" applyBorder="1" applyAlignment="1">
      <alignment horizontal="left" vertical="center" wrapText="1"/>
    </xf>
    <xf numFmtId="2" fontId="0" fillId="0" borderId="0" xfId="0" applyNumberFormat="1" applyFont="1" applyFill="1" applyAlignment="1">
      <alignment vertical="top" wrapText="1"/>
    </xf>
    <xf numFmtId="0" fontId="13" fillId="0" borderId="0" xfId="0" applyFont="1" applyFill="1" applyAlignment="1">
      <alignment horizontal="center" vertical="center" wrapText="1"/>
    </xf>
    <xf numFmtId="4" fontId="9" fillId="0" borderId="0" xfId="0" applyNumberFormat="1" applyFont="1" applyFill="1" applyAlignment="1">
      <alignment vertical="top" wrapText="1"/>
    </xf>
    <xf numFmtId="0" fontId="9" fillId="0" borderId="0" xfId="0" applyFont="1" applyFill="1" applyAlignment="1">
      <alignment vertical="top" wrapText="1"/>
    </xf>
    <xf numFmtId="49" fontId="0" fillId="0" borderId="0" xfId="0" applyNumberFormat="1" applyFont="1" applyFill="1" applyBorder="1" applyAlignment="1">
      <alignment horizontal="center" wrapText="1"/>
    </xf>
    <xf numFmtId="4" fontId="9" fillId="0" borderId="0" xfId="0" applyNumberFormat="1" applyFont="1" applyFill="1" applyBorder="1" applyAlignment="1">
      <alignment horizontal="right" wrapText="1"/>
    </xf>
    <xf numFmtId="0" fontId="0" fillId="0" borderId="0" xfId="0" applyFont="1" applyFill="1" applyAlignment="1">
      <alignment horizontal="right" vertical="top" wrapText="1"/>
    </xf>
    <xf numFmtId="0" fontId="4" fillId="0" borderId="0" xfId="0" applyFont="1" applyFill="1" applyAlignment="1">
      <alignment horizontal="right" vertical="top" wrapText="1"/>
    </xf>
    <xf numFmtId="0" fontId="0" fillId="0" borderId="0" xfId="0" applyFont="1" applyFill="1" applyBorder="1" applyAlignment="1">
      <alignment horizontal="left" vertical="center" wrapText="1"/>
    </xf>
    <xf numFmtId="0" fontId="0" fillId="0" borderId="0" xfId="0" applyFont="1" applyFill="1" applyAlignment="1">
      <alignment vertical="top" wrapText="1"/>
    </xf>
    <xf numFmtId="0" fontId="6" fillId="32" borderId="0" xfId="0" applyFont="1" applyFill="1" applyAlignment="1">
      <alignment vertical="top" wrapText="1"/>
    </xf>
    <xf numFmtId="0" fontId="0" fillId="32" borderId="0" xfId="0" applyFont="1" applyFill="1" applyAlignment="1">
      <alignment vertical="top" wrapText="1"/>
    </xf>
    <xf numFmtId="49" fontId="4" fillId="32" borderId="0" xfId="0" applyNumberFormat="1" applyFont="1" applyFill="1" applyBorder="1" applyAlignment="1">
      <alignment horizontal="center" wrapText="1"/>
    </xf>
    <xf numFmtId="4" fontId="10" fillId="32" borderId="0" xfId="0" applyNumberFormat="1" applyFont="1" applyFill="1" applyBorder="1" applyAlignment="1">
      <alignment horizontal="right" wrapText="1"/>
    </xf>
    <xf numFmtId="0" fontId="4" fillId="32" borderId="0" xfId="0" applyFont="1" applyFill="1" applyBorder="1" applyAlignment="1">
      <alignment horizontal="left" vertical="center" wrapText="1"/>
    </xf>
    <xf numFmtId="49" fontId="3" fillId="32" borderId="0" xfId="0" applyNumberFormat="1" applyFont="1" applyFill="1" applyBorder="1" applyAlignment="1">
      <alignment horizontal="center" wrapText="1"/>
    </xf>
    <xf numFmtId="4" fontId="13" fillId="32" borderId="0" xfId="0" applyNumberFormat="1" applyFont="1" applyFill="1" applyBorder="1" applyAlignment="1">
      <alignment horizontal="right" wrapText="1"/>
    </xf>
    <xf numFmtId="0" fontId="57" fillId="0" borderId="0" xfId="0" applyFont="1" applyFill="1" applyAlignment="1">
      <alignment vertical="top" wrapText="1"/>
    </xf>
    <xf numFmtId="0" fontId="3" fillId="32" borderId="0" xfId="0" applyFont="1" applyFill="1" applyBorder="1" applyAlignment="1">
      <alignment horizontal="left" vertical="center" wrapText="1"/>
    </xf>
    <xf numFmtId="0" fontId="57" fillId="32" borderId="0" xfId="0" applyFont="1" applyFill="1" applyAlignment="1">
      <alignment vertical="top" wrapText="1"/>
    </xf>
    <xf numFmtId="4" fontId="10" fillId="32" borderId="0" xfId="0" applyNumberFormat="1" applyFont="1" applyFill="1" applyBorder="1" applyAlignment="1">
      <alignment horizontal="right" wrapText="1"/>
    </xf>
    <xf numFmtId="0" fontId="0" fillId="0" borderId="0" xfId="0" applyFont="1" applyFill="1" applyAlignment="1">
      <alignment vertical="top" wrapText="1"/>
    </xf>
    <xf numFmtId="49" fontId="10" fillId="32" borderId="0" xfId="0" applyNumberFormat="1" applyFont="1" applyFill="1" applyBorder="1" applyAlignment="1">
      <alignment horizontal="center" wrapText="1"/>
    </xf>
    <xf numFmtId="49" fontId="13" fillId="32" borderId="0" xfId="0" applyNumberFormat="1" applyFont="1" applyFill="1" applyBorder="1" applyAlignment="1">
      <alignment horizontal="center" wrapText="1"/>
    </xf>
    <xf numFmtId="0" fontId="10" fillId="32" borderId="0" xfId="0" applyFont="1" applyFill="1" applyBorder="1" applyAlignment="1">
      <alignment horizontal="left" wrapText="1"/>
    </xf>
    <xf numFmtId="0" fontId="13" fillId="32" borderId="0" xfId="0" applyFont="1" applyFill="1" applyAlignment="1">
      <alignment wrapText="1"/>
    </xf>
    <xf numFmtId="4" fontId="15" fillId="32" borderId="0" xfId="0" applyNumberFormat="1" applyFont="1" applyFill="1" applyBorder="1" applyAlignment="1">
      <alignment horizontal="right" wrapText="1"/>
    </xf>
    <xf numFmtId="0" fontId="13" fillId="32" borderId="0" xfId="0" applyFont="1" applyFill="1" applyBorder="1" applyAlignment="1">
      <alignment horizontal="left" vertical="top" wrapText="1"/>
    </xf>
    <xf numFmtId="0" fontId="13" fillId="32" borderId="0" xfId="0" applyFont="1" applyFill="1" applyBorder="1" applyAlignment="1">
      <alignment horizontal="left" vertical="center" wrapText="1"/>
    </xf>
    <xf numFmtId="0" fontId="10" fillId="32" borderId="0" xfId="0" applyFont="1" applyFill="1" applyBorder="1" applyAlignment="1">
      <alignment horizontal="left" vertical="center" wrapText="1"/>
    </xf>
    <xf numFmtId="0" fontId="13" fillId="32" borderId="0" xfId="0" applyFont="1" applyFill="1" applyBorder="1" applyAlignment="1">
      <alignment horizontal="left" wrapText="1"/>
    </xf>
    <xf numFmtId="4" fontId="17" fillId="32" borderId="0" xfId="0" applyNumberFormat="1" applyFont="1" applyFill="1" applyBorder="1" applyAlignment="1">
      <alignment wrapText="1"/>
    </xf>
    <xf numFmtId="0" fontId="15" fillId="32" borderId="0" xfId="0" applyFont="1" applyFill="1" applyBorder="1" applyAlignment="1">
      <alignment horizontal="left" wrapText="1"/>
    </xf>
    <xf numFmtId="49" fontId="15" fillId="32" borderId="0" xfId="0" applyNumberFormat="1" applyFont="1" applyFill="1" applyBorder="1" applyAlignment="1">
      <alignment wrapText="1"/>
    </xf>
    <xf numFmtId="0" fontId="14" fillId="32" borderId="0" xfId="0" applyFont="1" applyFill="1" applyBorder="1" applyAlignment="1">
      <alignment horizontal="left" vertical="center" wrapText="1"/>
    </xf>
    <xf numFmtId="0" fontId="2" fillId="32" borderId="0" xfId="0" applyFont="1" applyFill="1" applyAlignment="1">
      <alignment vertical="top" wrapText="1"/>
    </xf>
    <xf numFmtId="0" fontId="2" fillId="32" borderId="0" xfId="0" applyFont="1" applyFill="1" applyAlignment="1">
      <alignment vertical="top" wrapText="1"/>
    </xf>
    <xf numFmtId="0" fontId="6" fillId="32" borderId="0" xfId="0" applyFont="1" applyFill="1" applyAlignment="1">
      <alignment vertical="top" wrapText="1"/>
    </xf>
    <xf numFmtId="0" fontId="0" fillId="32" borderId="0" xfId="0" applyFill="1" applyAlignment="1">
      <alignment vertical="top" wrapText="1"/>
    </xf>
    <xf numFmtId="0" fontId="8" fillId="0" borderId="0" xfId="0" applyFont="1" applyFill="1" applyAlignment="1">
      <alignment horizontal="right" wrapText="1"/>
    </xf>
    <xf numFmtId="0" fontId="4" fillId="0" borderId="0" xfId="0" applyFont="1" applyFill="1" applyAlignment="1">
      <alignment horizontal="right" vertical="top" wrapText="1"/>
    </xf>
    <xf numFmtId="0" fontId="9" fillId="0" borderId="0" xfId="0" applyFont="1" applyFill="1" applyAlignment="1">
      <alignment horizontal="right" wrapText="1"/>
    </xf>
    <xf numFmtId="0" fontId="0" fillId="0" borderId="0" xfId="0" applyFont="1" applyFill="1" applyAlignment="1">
      <alignment vertical="top" wrapText="1"/>
    </xf>
    <xf numFmtId="49" fontId="5" fillId="0" borderId="0" xfId="0" applyNumberFormat="1" applyFont="1" applyFill="1" applyAlignment="1">
      <alignment horizontal="right" vertical="center"/>
    </xf>
    <xf numFmtId="0" fontId="0" fillId="0" borderId="0" xfId="0" applyFont="1" applyFill="1" applyAlignment="1">
      <alignment vertical="top"/>
    </xf>
    <xf numFmtId="3" fontId="12" fillId="0" borderId="0" xfId="0" applyNumberFormat="1" applyFont="1" applyFill="1" applyBorder="1" applyAlignment="1">
      <alignment horizontal="right" wrapText="1"/>
    </xf>
    <xf numFmtId="0" fontId="0" fillId="0" borderId="0" xfId="0" applyFont="1" applyFill="1" applyAlignment="1">
      <alignment horizontal="right" vertical="top" wrapText="1"/>
    </xf>
    <xf numFmtId="0" fontId="11" fillId="0" borderId="0" xfId="0" applyFont="1" applyFill="1" applyAlignment="1">
      <alignment horizontal="center" vertical="center" wrapText="1"/>
    </xf>
    <xf numFmtId="0" fontId="16" fillId="0" borderId="0" xfId="0" applyFont="1" applyFill="1" applyAlignment="1">
      <alignment vertical="top" wrapText="1"/>
    </xf>
    <xf numFmtId="0" fontId="13" fillId="32" borderId="10" xfId="0" applyFont="1" applyFill="1" applyBorder="1" applyAlignment="1">
      <alignment horizontal="center" vertical="center" wrapText="1"/>
    </xf>
    <xf numFmtId="49" fontId="13" fillId="32" borderId="11" xfId="0" applyNumberFormat="1" applyFont="1" applyFill="1" applyBorder="1" applyAlignment="1">
      <alignment horizontal="center" vertical="center" wrapText="1"/>
    </xf>
    <xf numFmtId="0" fontId="13" fillId="32" borderId="11" xfId="0" applyFont="1" applyFill="1" applyBorder="1" applyAlignment="1">
      <alignment horizontal="center" vertical="center" wrapText="1"/>
    </xf>
    <xf numFmtId="4" fontId="37" fillId="32" borderId="12" xfId="0" applyNumberFormat="1" applyFont="1" applyFill="1" applyBorder="1" applyAlignment="1">
      <alignment horizontal="center" vertical="center" wrapText="1"/>
    </xf>
    <xf numFmtId="0" fontId="58" fillId="0" borderId="0" xfId="0" applyFont="1" applyFill="1" applyAlignment="1">
      <alignment vertical="top" wrapText="1"/>
    </xf>
    <xf numFmtId="0" fontId="58" fillId="32" borderId="0" xfId="0" applyFont="1" applyFill="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58"/>
  <sheetViews>
    <sheetView tabSelected="1" zoomScale="77" zoomScaleNormal="77" zoomScaleSheetLayoutView="75" zoomScalePageLayoutView="0" workbookViewId="0" topLeftCell="A528">
      <selection activeCell="G11" sqref="G11"/>
    </sheetView>
  </sheetViews>
  <sheetFormatPr defaultColWidth="9.33203125" defaultRowHeight="12.75"/>
  <cols>
    <col min="1" max="1" width="70.5" style="0" customWidth="1"/>
    <col min="2" max="2" width="19.5" style="5" customWidth="1"/>
    <col min="3" max="3" width="11" style="5" customWidth="1"/>
    <col min="4" max="4" width="9.33203125" style="5" customWidth="1"/>
    <col min="5" max="5" width="14" style="5" customWidth="1"/>
    <col min="6" max="6" width="25" style="18" customWidth="1"/>
    <col min="7" max="7" width="32.16015625" style="0" customWidth="1"/>
    <col min="8" max="8" width="29.5" style="0" customWidth="1"/>
    <col min="9" max="9" width="28.5" style="0" customWidth="1"/>
    <col min="10" max="10" width="19.33203125" style="26" customWidth="1"/>
    <col min="11" max="11" width="9.33203125" style="26" customWidth="1"/>
    <col min="12" max="12" width="16.16015625" style="26" customWidth="1"/>
    <col min="13" max="13" width="20.66015625" style="26" customWidth="1"/>
    <col min="14" max="14" width="24.16015625" style="26" customWidth="1"/>
    <col min="15" max="15" width="9.33203125" style="26" customWidth="1"/>
  </cols>
  <sheetData>
    <row r="1" spans="1:7" ht="12.75">
      <c r="D1" s="54"/>
      <c r="E1" s="54"/>
      <c r="F1" s="54"/>
      <c r="G1" s="21" t="s">
        <v>342</v>
      </c>
    </row>
    <row r="2" spans="4:7" ht="12.75">
      <c r="D2" s="56" t="s">
        <v>164</v>
      </c>
      <c r="E2" s="56"/>
      <c r="F2" s="56"/>
      <c r="G2" s="57"/>
    </row>
    <row r="3" spans="1:7" ht="15">
      <c r="A3" s="3" t="s">
        <v>114</v>
      </c>
      <c r="B3" s="58" t="s">
        <v>348</v>
      </c>
      <c r="C3" s="59"/>
      <c r="D3" s="59"/>
      <c r="E3" s="59"/>
      <c r="F3" s="59"/>
      <c r="G3" s="59"/>
    </row>
    <row r="4" spans="1:7" ht="15">
      <c r="A4" s="3" t="s">
        <v>114</v>
      </c>
      <c r="B4" s="7"/>
      <c r="C4" s="7"/>
      <c r="D4" s="60" t="s">
        <v>343</v>
      </c>
      <c r="E4" s="60"/>
      <c r="F4" s="60"/>
      <c r="G4" s="61"/>
    </row>
    <row r="5" spans="1:7" ht="63.75" customHeight="1">
      <c r="A5" s="62" t="s">
        <v>166</v>
      </c>
      <c r="B5" s="62"/>
      <c r="C5" s="62"/>
      <c r="D5" s="62"/>
      <c r="E5" s="62"/>
      <c r="F5" s="62"/>
      <c r="G5" s="63"/>
    </row>
    <row r="6" spans="1:6" ht="15.75">
      <c r="A6" s="1"/>
      <c r="B6" s="4"/>
      <c r="C6" s="4"/>
      <c r="D6" s="4"/>
      <c r="E6" s="4"/>
      <c r="F6" s="16"/>
    </row>
    <row r="7" spans="1:7" ht="16.5" thickBot="1">
      <c r="A7" s="2" t="s">
        <v>114</v>
      </c>
      <c r="B7" s="8"/>
      <c r="C7" s="55"/>
      <c r="D7" s="55"/>
      <c r="E7" s="55"/>
      <c r="F7" s="55"/>
      <c r="G7" s="22" t="s">
        <v>115</v>
      </c>
    </row>
    <row r="8" spans="1:15" s="68" customFormat="1" ht="48" thickBot="1">
      <c r="A8" s="64" t="s">
        <v>116</v>
      </c>
      <c r="B8" s="65" t="s">
        <v>347</v>
      </c>
      <c r="C8" s="65" t="s">
        <v>117</v>
      </c>
      <c r="D8" s="65" t="s">
        <v>118</v>
      </c>
      <c r="E8" s="65" t="s">
        <v>119</v>
      </c>
      <c r="F8" s="66" t="s">
        <v>346</v>
      </c>
      <c r="G8" s="67" t="s">
        <v>345</v>
      </c>
      <c r="J8" s="69"/>
      <c r="K8" s="69"/>
      <c r="L8" s="69"/>
      <c r="M8" s="69"/>
      <c r="N8" s="69"/>
      <c r="O8" s="69"/>
    </row>
    <row r="9" spans="1:7" ht="31.5">
      <c r="A9" s="42" t="s">
        <v>87</v>
      </c>
      <c r="B9" s="38" t="s">
        <v>167</v>
      </c>
      <c r="C9" s="38" t="s">
        <v>114</v>
      </c>
      <c r="D9" s="38" t="s">
        <v>114</v>
      </c>
      <c r="E9" s="38" t="s">
        <v>114</v>
      </c>
      <c r="F9" s="31">
        <f>F10+F65+F105</f>
        <v>169508323</v>
      </c>
      <c r="G9" s="31">
        <f>G10+G65+G105</f>
        <v>109505400</v>
      </c>
    </row>
    <row r="10" spans="1:9" ht="31.5">
      <c r="A10" s="43" t="s">
        <v>9</v>
      </c>
      <c r="B10" s="38" t="s">
        <v>168</v>
      </c>
      <c r="C10" s="38" t="s">
        <v>114</v>
      </c>
      <c r="D10" s="38" t="s">
        <v>114</v>
      </c>
      <c r="E10" s="38" t="s">
        <v>114</v>
      </c>
      <c r="F10" s="31">
        <f>F11+F43+F48</f>
        <v>158968553</v>
      </c>
      <c r="G10" s="31">
        <f>G11+G43+G48</f>
        <v>109227100</v>
      </c>
      <c r="I10" s="15"/>
    </row>
    <row r="11" spans="1:17" ht="47.25">
      <c r="A11" s="43" t="s">
        <v>173</v>
      </c>
      <c r="B11" s="38" t="s">
        <v>169</v>
      </c>
      <c r="C11" s="38"/>
      <c r="D11" s="38"/>
      <c r="E11" s="38"/>
      <c r="F11" s="31">
        <f>F12+F17+F22+F27+F31+F35+F39</f>
        <v>155864253</v>
      </c>
      <c r="G11" s="31">
        <f>G12+G17+G22+G27+G31+G35+G39</f>
        <v>107464800</v>
      </c>
      <c r="K11" s="49"/>
      <c r="L11" s="49"/>
      <c r="M11" s="49"/>
      <c r="N11" s="49"/>
      <c r="O11" s="49"/>
      <c r="P11" s="14"/>
      <c r="Q11" s="14"/>
    </row>
    <row r="12" spans="1:7" ht="63">
      <c r="A12" s="44" t="s">
        <v>10</v>
      </c>
      <c r="B12" s="37" t="s">
        <v>170</v>
      </c>
      <c r="C12" s="37" t="s">
        <v>114</v>
      </c>
      <c r="D12" s="37" t="s">
        <v>114</v>
      </c>
      <c r="E12" s="37" t="s">
        <v>114</v>
      </c>
      <c r="F12" s="28">
        <f>F13</f>
        <v>48238605</v>
      </c>
      <c r="G12" s="28">
        <f>G13</f>
        <v>0</v>
      </c>
    </row>
    <row r="13" spans="1:7" ht="31.5">
      <c r="A13" s="44" t="s">
        <v>120</v>
      </c>
      <c r="B13" s="37" t="s">
        <v>170</v>
      </c>
      <c r="C13" s="37" t="s">
        <v>121</v>
      </c>
      <c r="D13" s="37" t="s">
        <v>114</v>
      </c>
      <c r="E13" s="37" t="s">
        <v>114</v>
      </c>
      <c r="F13" s="28">
        <f>F14</f>
        <v>48238605</v>
      </c>
      <c r="G13" s="28">
        <f>G14</f>
        <v>0</v>
      </c>
    </row>
    <row r="14" spans="1:7" ht="15.75">
      <c r="A14" s="44" t="s">
        <v>122</v>
      </c>
      <c r="B14" s="37" t="s">
        <v>170</v>
      </c>
      <c r="C14" s="37" t="s">
        <v>121</v>
      </c>
      <c r="D14" s="37" t="s">
        <v>123</v>
      </c>
      <c r="E14" s="37" t="s">
        <v>114</v>
      </c>
      <c r="F14" s="28">
        <f>F15+F16</f>
        <v>48238605</v>
      </c>
      <c r="G14" s="28">
        <f>G15+G16</f>
        <v>0</v>
      </c>
    </row>
    <row r="15" spans="1:7" ht="15.75">
      <c r="A15" s="44" t="s">
        <v>2</v>
      </c>
      <c r="B15" s="37" t="s">
        <v>170</v>
      </c>
      <c r="C15" s="37" t="s">
        <v>121</v>
      </c>
      <c r="D15" s="37" t="s">
        <v>123</v>
      </c>
      <c r="E15" s="37" t="s">
        <v>137</v>
      </c>
      <c r="F15" s="28">
        <f>25374300-48790-32790-343907</f>
        <v>24948813</v>
      </c>
      <c r="G15" s="28">
        <v>0</v>
      </c>
    </row>
    <row r="16" spans="1:7" ht="15.75">
      <c r="A16" s="44" t="s">
        <v>0</v>
      </c>
      <c r="B16" s="37" t="s">
        <v>170</v>
      </c>
      <c r="C16" s="37" t="s">
        <v>121</v>
      </c>
      <c r="D16" s="37" t="s">
        <v>123</v>
      </c>
      <c r="E16" s="37" t="s">
        <v>126</v>
      </c>
      <c r="F16" s="28">
        <f>24895100-12105-67163-1526040</f>
        <v>23289792</v>
      </c>
      <c r="G16" s="28">
        <v>0</v>
      </c>
    </row>
    <row r="17" spans="1:15" s="13" customFormat="1" ht="78.75">
      <c r="A17" s="44" t="s">
        <v>19</v>
      </c>
      <c r="B17" s="37" t="s">
        <v>181</v>
      </c>
      <c r="C17" s="37"/>
      <c r="D17" s="37"/>
      <c r="E17" s="37"/>
      <c r="F17" s="35">
        <f>F18</f>
        <v>3056100</v>
      </c>
      <c r="G17" s="35">
        <f>G18</f>
        <v>3056100</v>
      </c>
      <c r="J17" s="50"/>
      <c r="K17" s="50"/>
      <c r="L17" s="50"/>
      <c r="M17" s="50"/>
      <c r="N17" s="50"/>
      <c r="O17" s="50"/>
    </row>
    <row r="18" spans="1:7" ht="31.5">
      <c r="A18" s="44" t="s">
        <v>120</v>
      </c>
      <c r="B18" s="37" t="s">
        <v>181</v>
      </c>
      <c r="C18" s="37" t="s">
        <v>121</v>
      </c>
      <c r="D18" s="37" t="s">
        <v>114</v>
      </c>
      <c r="E18" s="37" t="s">
        <v>114</v>
      </c>
      <c r="F18" s="28">
        <f>F19</f>
        <v>3056100</v>
      </c>
      <c r="G18" s="28">
        <f>G19</f>
        <v>3056100</v>
      </c>
    </row>
    <row r="19" spans="1:7" ht="15.75">
      <c r="A19" s="44" t="s">
        <v>122</v>
      </c>
      <c r="B19" s="37" t="s">
        <v>181</v>
      </c>
      <c r="C19" s="37" t="s">
        <v>121</v>
      </c>
      <c r="D19" s="37" t="s">
        <v>123</v>
      </c>
      <c r="E19" s="37" t="s">
        <v>114</v>
      </c>
      <c r="F19" s="28">
        <f>F20+F21</f>
        <v>3056100</v>
      </c>
      <c r="G19" s="28">
        <f>G20+G21</f>
        <v>3056100</v>
      </c>
    </row>
    <row r="20" spans="1:7" ht="15.75">
      <c r="A20" s="44" t="s">
        <v>2</v>
      </c>
      <c r="B20" s="37" t="s">
        <v>181</v>
      </c>
      <c r="C20" s="37" t="s">
        <v>121</v>
      </c>
      <c r="D20" s="37" t="s">
        <v>123</v>
      </c>
      <c r="E20" s="37" t="s">
        <v>137</v>
      </c>
      <c r="F20" s="28">
        <v>1550000</v>
      </c>
      <c r="G20" s="28">
        <f aca="true" t="shared" si="0" ref="G20:G42">F20</f>
        <v>1550000</v>
      </c>
    </row>
    <row r="21" spans="1:7" ht="15.75">
      <c r="A21" s="44" t="s">
        <v>0</v>
      </c>
      <c r="B21" s="37" t="s">
        <v>181</v>
      </c>
      <c r="C21" s="37" t="s">
        <v>121</v>
      </c>
      <c r="D21" s="37" t="s">
        <v>123</v>
      </c>
      <c r="E21" s="37" t="s">
        <v>126</v>
      </c>
      <c r="F21" s="28">
        <v>1506100</v>
      </c>
      <c r="G21" s="28">
        <f t="shared" si="0"/>
        <v>1506100</v>
      </c>
    </row>
    <row r="22" spans="1:7" ht="94.5">
      <c r="A22" s="44" t="s">
        <v>179</v>
      </c>
      <c r="B22" s="37" t="s">
        <v>180</v>
      </c>
      <c r="C22" s="37"/>
      <c r="D22" s="37"/>
      <c r="E22" s="37"/>
      <c r="F22" s="28">
        <f>F23</f>
        <v>160848</v>
      </c>
      <c r="G22" s="28">
        <f>G23</f>
        <v>0</v>
      </c>
    </row>
    <row r="23" spans="1:7" ht="31.5">
      <c r="A23" s="44" t="s">
        <v>120</v>
      </c>
      <c r="B23" s="37" t="s">
        <v>180</v>
      </c>
      <c r="C23" s="37" t="s">
        <v>121</v>
      </c>
      <c r="D23" s="37" t="s">
        <v>114</v>
      </c>
      <c r="E23" s="37" t="s">
        <v>114</v>
      </c>
      <c r="F23" s="28">
        <f>F24</f>
        <v>160848</v>
      </c>
      <c r="G23" s="28">
        <f>G24</f>
        <v>0</v>
      </c>
    </row>
    <row r="24" spans="1:7" ht="15.75">
      <c r="A24" s="44" t="s">
        <v>122</v>
      </c>
      <c r="B24" s="37" t="s">
        <v>180</v>
      </c>
      <c r="C24" s="37" t="s">
        <v>121</v>
      </c>
      <c r="D24" s="37" t="s">
        <v>123</v>
      </c>
      <c r="E24" s="37" t="s">
        <v>114</v>
      </c>
      <c r="F24" s="28">
        <f>F25+F26</f>
        <v>160848</v>
      </c>
      <c r="G24" s="28">
        <f>G25+G26</f>
        <v>0</v>
      </c>
    </row>
    <row r="25" spans="1:7" ht="15.75">
      <c r="A25" s="44" t="s">
        <v>2</v>
      </c>
      <c r="B25" s="37" t="s">
        <v>180</v>
      </c>
      <c r="C25" s="37" t="s">
        <v>121</v>
      </c>
      <c r="D25" s="37" t="s">
        <v>123</v>
      </c>
      <c r="E25" s="37" t="s">
        <v>137</v>
      </c>
      <c r="F25" s="28">
        <v>81580</v>
      </c>
      <c r="G25" s="28">
        <v>0</v>
      </c>
    </row>
    <row r="26" spans="1:7" ht="15.75">
      <c r="A26" s="44" t="s">
        <v>0</v>
      </c>
      <c r="B26" s="37" t="s">
        <v>180</v>
      </c>
      <c r="C26" s="37" t="s">
        <v>121</v>
      </c>
      <c r="D26" s="37" t="s">
        <v>123</v>
      </c>
      <c r="E26" s="37" t="s">
        <v>126</v>
      </c>
      <c r="F26" s="28">
        <f>79268</f>
        <v>79268</v>
      </c>
      <c r="G26" s="28">
        <v>0</v>
      </c>
    </row>
    <row r="27" spans="1:7" ht="47.25">
      <c r="A27" s="44" t="s">
        <v>4</v>
      </c>
      <c r="B27" s="37" t="s">
        <v>174</v>
      </c>
      <c r="C27" s="37"/>
      <c r="D27" s="37"/>
      <c r="E27" s="37"/>
      <c r="F27" s="28">
        <f>F28</f>
        <v>59583900</v>
      </c>
      <c r="G27" s="28">
        <f t="shared" si="0"/>
        <v>59583900</v>
      </c>
    </row>
    <row r="28" spans="1:7" ht="31.5">
      <c r="A28" s="44" t="s">
        <v>120</v>
      </c>
      <c r="B28" s="37" t="s">
        <v>174</v>
      </c>
      <c r="C28" s="37" t="s">
        <v>121</v>
      </c>
      <c r="D28" s="37" t="s">
        <v>114</v>
      </c>
      <c r="E28" s="37"/>
      <c r="F28" s="28">
        <f>F29</f>
        <v>59583900</v>
      </c>
      <c r="G28" s="28">
        <f t="shared" si="0"/>
        <v>59583900</v>
      </c>
    </row>
    <row r="29" spans="1:7" ht="15.75">
      <c r="A29" s="44" t="s">
        <v>122</v>
      </c>
      <c r="B29" s="37" t="s">
        <v>174</v>
      </c>
      <c r="C29" s="37" t="s">
        <v>121</v>
      </c>
      <c r="D29" s="37" t="s">
        <v>123</v>
      </c>
      <c r="E29" s="37"/>
      <c r="F29" s="28">
        <f>F30</f>
        <v>59583900</v>
      </c>
      <c r="G29" s="28">
        <f t="shared" si="0"/>
        <v>59583900</v>
      </c>
    </row>
    <row r="30" spans="1:7" ht="15.75">
      <c r="A30" s="44" t="s">
        <v>0</v>
      </c>
      <c r="B30" s="37" t="s">
        <v>174</v>
      </c>
      <c r="C30" s="37" t="s">
        <v>121</v>
      </c>
      <c r="D30" s="37" t="s">
        <v>123</v>
      </c>
      <c r="E30" s="37" t="s">
        <v>126</v>
      </c>
      <c r="F30" s="28">
        <v>59583900</v>
      </c>
      <c r="G30" s="28">
        <f t="shared" si="0"/>
        <v>59583900</v>
      </c>
    </row>
    <row r="31" spans="1:15" s="13" customFormat="1" ht="63">
      <c r="A31" s="44" t="s">
        <v>5</v>
      </c>
      <c r="B31" s="37" t="s">
        <v>175</v>
      </c>
      <c r="C31" s="37"/>
      <c r="D31" s="37"/>
      <c r="E31" s="37"/>
      <c r="F31" s="35">
        <f>F32</f>
        <v>42230200</v>
      </c>
      <c r="G31" s="28">
        <f t="shared" si="0"/>
        <v>42230200</v>
      </c>
      <c r="J31" s="50"/>
      <c r="K31" s="50"/>
      <c r="L31" s="50"/>
      <c r="M31" s="50"/>
      <c r="N31" s="50"/>
      <c r="O31" s="50"/>
    </row>
    <row r="32" spans="1:7" ht="31.5">
      <c r="A32" s="44" t="s">
        <v>120</v>
      </c>
      <c r="B32" s="37" t="s">
        <v>175</v>
      </c>
      <c r="C32" s="37" t="s">
        <v>121</v>
      </c>
      <c r="D32" s="37" t="s">
        <v>114</v>
      </c>
      <c r="E32" s="37"/>
      <c r="F32" s="28">
        <f>F33</f>
        <v>42230200</v>
      </c>
      <c r="G32" s="28">
        <f t="shared" si="0"/>
        <v>42230200</v>
      </c>
    </row>
    <row r="33" spans="1:7" ht="15.75">
      <c r="A33" s="44" t="s">
        <v>122</v>
      </c>
      <c r="B33" s="37" t="s">
        <v>175</v>
      </c>
      <c r="C33" s="37" t="s">
        <v>121</v>
      </c>
      <c r="D33" s="37" t="s">
        <v>123</v>
      </c>
      <c r="E33" s="37"/>
      <c r="F33" s="28">
        <f>F34</f>
        <v>42230200</v>
      </c>
      <c r="G33" s="28">
        <f t="shared" si="0"/>
        <v>42230200</v>
      </c>
    </row>
    <row r="34" spans="1:7" ht="15.75">
      <c r="A34" s="44" t="s">
        <v>2</v>
      </c>
      <c r="B34" s="37" t="s">
        <v>175</v>
      </c>
      <c r="C34" s="37" t="s">
        <v>121</v>
      </c>
      <c r="D34" s="37" t="s">
        <v>123</v>
      </c>
      <c r="E34" s="37" t="s">
        <v>137</v>
      </c>
      <c r="F34" s="28">
        <v>42230200</v>
      </c>
      <c r="G34" s="28">
        <f t="shared" si="0"/>
        <v>42230200</v>
      </c>
    </row>
    <row r="35" spans="1:7" ht="126">
      <c r="A35" s="44" t="s">
        <v>159</v>
      </c>
      <c r="B35" s="37" t="s">
        <v>176</v>
      </c>
      <c r="C35" s="37"/>
      <c r="D35" s="37"/>
      <c r="E35" s="37"/>
      <c r="F35" s="28">
        <f>F36</f>
        <v>63300</v>
      </c>
      <c r="G35" s="28">
        <f t="shared" si="0"/>
        <v>63300</v>
      </c>
    </row>
    <row r="36" spans="1:7" ht="31.5">
      <c r="A36" s="44" t="s">
        <v>120</v>
      </c>
      <c r="B36" s="37" t="s">
        <v>176</v>
      </c>
      <c r="C36" s="37" t="s">
        <v>121</v>
      </c>
      <c r="D36" s="37"/>
      <c r="E36" s="37"/>
      <c r="F36" s="28">
        <f>F37</f>
        <v>63300</v>
      </c>
      <c r="G36" s="28">
        <f t="shared" si="0"/>
        <v>63300</v>
      </c>
    </row>
    <row r="37" spans="1:7" ht="15.75">
      <c r="A37" s="44" t="s">
        <v>133</v>
      </c>
      <c r="B37" s="37" t="s">
        <v>176</v>
      </c>
      <c r="C37" s="37" t="s">
        <v>121</v>
      </c>
      <c r="D37" s="37" t="s">
        <v>134</v>
      </c>
      <c r="E37" s="37"/>
      <c r="F37" s="28">
        <f>F38</f>
        <v>63300</v>
      </c>
      <c r="G37" s="28">
        <f t="shared" si="0"/>
        <v>63300</v>
      </c>
    </row>
    <row r="38" spans="1:7" ht="15.75">
      <c r="A38" s="44" t="s">
        <v>1</v>
      </c>
      <c r="B38" s="37" t="s">
        <v>176</v>
      </c>
      <c r="C38" s="37" t="s">
        <v>121</v>
      </c>
      <c r="D38" s="37" t="s">
        <v>134</v>
      </c>
      <c r="E38" s="37" t="s">
        <v>138</v>
      </c>
      <c r="F38" s="28">
        <v>63300</v>
      </c>
      <c r="G38" s="28">
        <f t="shared" si="0"/>
        <v>63300</v>
      </c>
    </row>
    <row r="39" spans="1:7" ht="63">
      <c r="A39" s="44" t="s">
        <v>160</v>
      </c>
      <c r="B39" s="37" t="s">
        <v>177</v>
      </c>
      <c r="C39" s="37"/>
      <c r="D39" s="37"/>
      <c r="E39" s="37"/>
      <c r="F39" s="28">
        <f>F40</f>
        <v>2531300</v>
      </c>
      <c r="G39" s="28">
        <f t="shared" si="0"/>
        <v>2531300</v>
      </c>
    </row>
    <row r="40" spans="1:7" ht="31.5">
      <c r="A40" s="44" t="s">
        <v>120</v>
      </c>
      <c r="B40" s="37" t="s">
        <v>177</v>
      </c>
      <c r="C40" s="37" t="s">
        <v>121</v>
      </c>
      <c r="D40" s="37"/>
      <c r="E40" s="37"/>
      <c r="F40" s="28">
        <f>F41</f>
        <v>2531300</v>
      </c>
      <c r="G40" s="28">
        <f t="shared" si="0"/>
        <v>2531300</v>
      </c>
    </row>
    <row r="41" spans="1:7" ht="15.75">
      <c r="A41" s="44" t="s">
        <v>133</v>
      </c>
      <c r="B41" s="37" t="s">
        <v>177</v>
      </c>
      <c r="C41" s="37" t="s">
        <v>121</v>
      </c>
      <c r="D41" s="37" t="s">
        <v>134</v>
      </c>
      <c r="E41" s="37"/>
      <c r="F41" s="28">
        <f>F42</f>
        <v>2531300</v>
      </c>
      <c r="G41" s="28">
        <f t="shared" si="0"/>
        <v>2531300</v>
      </c>
    </row>
    <row r="42" spans="1:7" ht="15.75">
      <c r="A42" s="44" t="s">
        <v>1</v>
      </c>
      <c r="B42" s="37" t="s">
        <v>177</v>
      </c>
      <c r="C42" s="37" t="s">
        <v>121</v>
      </c>
      <c r="D42" s="37" t="s">
        <v>134</v>
      </c>
      <c r="E42" s="37" t="s">
        <v>138</v>
      </c>
      <c r="F42" s="28">
        <v>2531300</v>
      </c>
      <c r="G42" s="28">
        <f t="shared" si="0"/>
        <v>2531300</v>
      </c>
    </row>
    <row r="43" spans="1:15" s="9" customFormat="1" ht="47.25">
      <c r="A43" s="43" t="s">
        <v>351</v>
      </c>
      <c r="B43" s="38" t="s">
        <v>171</v>
      </c>
      <c r="C43" s="38"/>
      <c r="D43" s="38"/>
      <c r="E43" s="38"/>
      <c r="F43" s="31">
        <f aca="true" t="shared" si="1" ref="F43:G46">F44</f>
        <v>35000</v>
      </c>
      <c r="G43" s="31">
        <f t="shared" si="1"/>
        <v>0</v>
      </c>
      <c r="J43" s="25"/>
      <c r="K43" s="25"/>
      <c r="L43" s="25"/>
      <c r="M43" s="25"/>
      <c r="N43" s="25"/>
      <c r="O43" s="25"/>
    </row>
    <row r="44" spans="1:7" ht="31.5">
      <c r="A44" s="44" t="s">
        <v>12</v>
      </c>
      <c r="B44" s="37" t="s">
        <v>352</v>
      </c>
      <c r="C44" s="37"/>
      <c r="D44" s="37" t="s">
        <v>114</v>
      </c>
      <c r="E44" s="37" t="s">
        <v>114</v>
      </c>
      <c r="F44" s="28">
        <f t="shared" si="1"/>
        <v>35000</v>
      </c>
      <c r="G44" s="28">
        <f t="shared" si="1"/>
        <v>0</v>
      </c>
    </row>
    <row r="45" spans="1:7" ht="31.5">
      <c r="A45" s="44" t="s">
        <v>129</v>
      </c>
      <c r="B45" s="37" t="s">
        <v>352</v>
      </c>
      <c r="C45" s="37" t="s">
        <v>130</v>
      </c>
      <c r="D45" s="37" t="s">
        <v>114</v>
      </c>
      <c r="E45" s="37" t="s">
        <v>114</v>
      </c>
      <c r="F45" s="28">
        <f t="shared" si="1"/>
        <v>35000</v>
      </c>
      <c r="G45" s="28">
        <f t="shared" si="1"/>
        <v>0</v>
      </c>
    </row>
    <row r="46" spans="1:7" ht="15.75">
      <c r="A46" s="44" t="s">
        <v>28</v>
      </c>
      <c r="B46" s="37" t="s">
        <v>352</v>
      </c>
      <c r="C46" s="37" t="s">
        <v>130</v>
      </c>
      <c r="D46" s="37" t="s">
        <v>137</v>
      </c>
      <c r="E46" s="37" t="s">
        <v>114</v>
      </c>
      <c r="F46" s="28">
        <f t="shared" si="1"/>
        <v>35000</v>
      </c>
      <c r="G46" s="28">
        <f t="shared" si="1"/>
        <v>0</v>
      </c>
    </row>
    <row r="47" spans="1:7" ht="15.75">
      <c r="A47" s="44" t="s">
        <v>29</v>
      </c>
      <c r="B47" s="37" t="s">
        <v>352</v>
      </c>
      <c r="C47" s="37" t="s">
        <v>130</v>
      </c>
      <c r="D47" s="37" t="s">
        <v>137</v>
      </c>
      <c r="E47" s="37" t="s">
        <v>30</v>
      </c>
      <c r="F47" s="28">
        <v>35000</v>
      </c>
      <c r="G47" s="28">
        <v>0</v>
      </c>
    </row>
    <row r="48" spans="1:15" s="9" customFormat="1" ht="31.5">
      <c r="A48" s="43" t="s">
        <v>353</v>
      </c>
      <c r="B48" s="38" t="s">
        <v>172</v>
      </c>
      <c r="C48" s="38"/>
      <c r="D48" s="38"/>
      <c r="E48" s="38"/>
      <c r="F48" s="31">
        <f>F49+F53+F57+F61</f>
        <v>3069300</v>
      </c>
      <c r="G48" s="31">
        <f>G49+G53+G57+G61</f>
        <v>1762300</v>
      </c>
      <c r="I48" s="25"/>
      <c r="J48" s="25"/>
      <c r="K48" s="25"/>
      <c r="L48" s="25"/>
      <c r="M48" s="25"/>
      <c r="N48" s="25"/>
      <c r="O48" s="25"/>
    </row>
    <row r="49" spans="1:9" ht="31.5">
      <c r="A49" s="44" t="s">
        <v>77</v>
      </c>
      <c r="B49" s="37" t="s">
        <v>354</v>
      </c>
      <c r="C49" s="37"/>
      <c r="D49" s="37"/>
      <c r="E49" s="37"/>
      <c r="F49" s="28">
        <f aca="true" t="shared" si="2" ref="F49:G51">F50</f>
        <v>1092000</v>
      </c>
      <c r="G49" s="28">
        <f t="shared" si="2"/>
        <v>0</v>
      </c>
      <c r="I49" s="26"/>
    </row>
    <row r="50" spans="1:9" ht="31.5">
      <c r="A50" s="44" t="s">
        <v>120</v>
      </c>
      <c r="B50" s="37" t="s">
        <v>354</v>
      </c>
      <c r="C50" s="37" t="s">
        <v>121</v>
      </c>
      <c r="D50" s="37"/>
      <c r="E50" s="37"/>
      <c r="F50" s="28">
        <f t="shared" si="2"/>
        <v>1092000</v>
      </c>
      <c r="G50" s="28">
        <f t="shared" si="2"/>
        <v>0</v>
      </c>
      <c r="I50" s="26"/>
    </row>
    <row r="51" spans="1:9" ht="15.75">
      <c r="A51" s="44" t="s">
        <v>122</v>
      </c>
      <c r="B51" s="37" t="s">
        <v>354</v>
      </c>
      <c r="C51" s="37" t="s">
        <v>121</v>
      </c>
      <c r="D51" s="37" t="s">
        <v>123</v>
      </c>
      <c r="E51" s="37"/>
      <c r="F51" s="28">
        <f t="shared" si="2"/>
        <v>1092000</v>
      </c>
      <c r="G51" s="28">
        <f t="shared" si="2"/>
        <v>0</v>
      </c>
      <c r="I51" s="26"/>
    </row>
    <row r="52" spans="1:9" ht="15.75">
      <c r="A52" s="44" t="s">
        <v>0</v>
      </c>
      <c r="B52" s="37" t="s">
        <v>354</v>
      </c>
      <c r="C52" s="37" t="s">
        <v>121</v>
      </c>
      <c r="D52" s="37" t="s">
        <v>123</v>
      </c>
      <c r="E52" s="37" t="s">
        <v>126</v>
      </c>
      <c r="F52" s="28">
        <f>1307000-215000</f>
        <v>1092000</v>
      </c>
      <c r="G52" s="28">
        <v>0</v>
      </c>
      <c r="I52" s="26"/>
    </row>
    <row r="53" spans="1:9" ht="78.75">
      <c r="A53" s="44" t="s">
        <v>6</v>
      </c>
      <c r="B53" s="37" t="s">
        <v>355</v>
      </c>
      <c r="C53" s="37"/>
      <c r="D53" s="37"/>
      <c r="E53" s="37"/>
      <c r="F53" s="28">
        <f>F54</f>
        <v>166700</v>
      </c>
      <c r="G53" s="28">
        <f aca="true" t="shared" si="3" ref="G53:G64">F53</f>
        <v>166700</v>
      </c>
      <c r="I53" s="26"/>
    </row>
    <row r="54" spans="1:9" ht="31.5">
      <c r="A54" s="44" t="s">
        <v>120</v>
      </c>
      <c r="B54" s="37" t="s">
        <v>355</v>
      </c>
      <c r="C54" s="37" t="s">
        <v>121</v>
      </c>
      <c r="D54" s="37" t="s">
        <v>114</v>
      </c>
      <c r="E54" s="37"/>
      <c r="F54" s="28">
        <f>F55</f>
        <v>166700</v>
      </c>
      <c r="G54" s="28">
        <f t="shared" si="3"/>
        <v>166700</v>
      </c>
      <c r="I54" s="26"/>
    </row>
    <row r="55" spans="1:9" ht="15.75">
      <c r="A55" s="44" t="s">
        <v>122</v>
      </c>
      <c r="B55" s="37" t="s">
        <v>355</v>
      </c>
      <c r="C55" s="37" t="s">
        <v>121</v>
      </c>
      <c r="D55" s="37" t="s">
        <v>123</v>
      </c>
      <c r="E55" s="37"/>
      <c r="F55" s="28">
        <f>F56</f>
        <v>166700</v>
      </c>
      <c r="G55" s="28">
        <f t="shared" si="3"/>
        <v>166700</v>
      </c>
      <c r="I55" s="26"/>
    </row>
    <row r="56" spans="1:9" ht="15.75">
      <c r="A56" s="44" t="s">
        <v>0</v>
      </c>
      <c r="B56" s="37" t="s">
        <v>355</v>
      </c>
      <c r="C56" s="37" t="s">
        <v>121</v>
      </c>
      <c r="D56" s="37" t="s">
        <v>123</v>
      </c>
      <c r="E56" s="37" t="s">
        <v>126</v>
      </c>
      <c r="F56" s="28">
        <v>166700</v>
      </c>
      <c r="G56" s="28">
        <f t="shared" si="3"/>
        <v>166700</v>
      </c>
      <c r="I56" s="26"/>
    </row>
    <row r="57" spans="1:9" ht="78.75">
      <c r="A57" s="44" t="s">
        <v>178</v>
      </c>
      <c r="B57" s="37" t="s">
        <v>356</v>
      </c>
      <c r="C57" s="37"/>
      <c r="D57" s="37"/>
      <c r="E57" s="37"/>
      <c r="F57" s="28">
        <f aca="true" t="shared" si="4" ref="F57:G59">F58</f>
        <v>215000</v>
      </c>
      <c r="G57" s="28">
        <f t="shared" si="4"/>
        <v>0</v>
      </c>
      <c r="I57" s="26"/>
    </row>
    <row r="58" spans="1:9" ht="31.5">
      <c r="A58" s="44" t="s">
        <v>120</v>
      </c>
      <c r="B58" s="37" t="s">
        <v>356</v>
      </c>
      <c r="C58" s="37" t="s">
        <v>121</v>
      </c>
      <c r="D58" s="37" t="s">
        <v>114</v>
      </c>
      <c r="E58" s="37"/>
      <c r="F58" s="28">
        <f t="shared" si="4"/>
        <v>215000</v>
      </c>
      <c r="G58" s="28">
        <f t="shared" si="4"/>
        <v>0</v>
      </c>
      <c r="I58" s="26"/>
    </row>
    <row r="59" spans="1:9" ht="15.75">
      <c r="A59" s="44" t="s">
        <v>122</v>
      </c>
      <c r="B59" s="37" t="s">
        <v>356</v>
      </c>
      <c r="C59" s="37" t="s">
        <v>121</v>
      </c>
      <c r="D59" s="37" t="s">
        <v>123</v>
      </c>
      <c r="E59" s="37"/>
      <c r="F59" s="28">
        <f t="shared" si="4"/>
        <v>215000</v>
      </c>
      <c r="G59" s="28">
        <f t="shared" si="4"/>
        <v>0</v>
      </c>
      <c r="I59" s="26"/>
    </row>
    <row r="60" spans="1:9" ht="15.75">
      <c r="A60" s="44" t="s">
        <v>0</v>
      </c>
      <c r="B60" s="37" t="s">
        <v>356</v>
      </c>
      <c r="C60" s="37" t="s">
        <v>121</v>
      </c>
      <c r="D60" s="37" t="s">
        <v>123</v>
      </c>
      <c r="E60" s="37" t="s">
        <v>126</v>
      </c>
      <c r="F60" s="28">
        <v>215000</v>
      </c>
      <c r="G60" s="28">
        <v>0</v>
      </c>
      <c r="I60" s="26"/>
    </row>
    <row r="61" spans="1:9" ht="31.5">
      <c r="A61" s="44" t="s">
        <v>7</v>
      </c>
      <c r="B61" s="37" t="s">
        <v>357</v>
      </c>
      <c r="C61" s="37"/>
      <c r="D61" s="37"/>
      <c r="E61" s="37"/>
      <c r="F61" s="28">
        <f>F62</f>
        <v>1595600</v>
      </c>
      <c r="G61" s="28">
        <f t="shared" si="3"/>
        <v>1595600</v>
      </c>
      <c r="I61" s="26"/>
    </row>
    <row r="62" spans="1:9" ht="31.5">
      <c r="A62" s="44" t="s">
        <v>120</v>
      </c>
      <c r="B62" s="37" t="s">
        <v>357</v>
      </c>
      <c r="C62" s="37" t="s">
        <v>121</v>
      </c>
      <c r="D62" s="37" t="s">
        <v>114</v>
      </c>
      <c r="E62" s="37"/>
      <c r="F62" s="28">
        <f>F63</f>
        <v>1595600</v>
      </c>
      <c r="G62" s="28">
        <f t="shared" si="3"/>
        <v>1595600</v>
      </c>
      <c r="I62" s="26"/>
    </row>
    <row r="63" spans="1:9" ht="15.75">
      <c r="A63" s="44" t="s">
        <v>122</v>
      </c>
      <c r="B63" s="37" t="s">
        <v>357</v>
      </c>
      <c r="C63" s="37" t="s">
        <v>121</v>
      </c>
      <c r="D63" s="37" t="s">
        <v>123</v>
      </c>
      <c r="E63" s="37"/>
      <c r="F63" s="28">
        <f>F64</f>
        <v>1595600</v>
      </c>
      <c r="G63" s="28">
        <f t="shared" si="3"/>
        <v>1595600</v>
      </c>
      <c r="I63" s="26"/>
    </row>
    <row r="64" spans="1:9" ht="15.75">
      <c r="A64" s="44" t="s">
        <v>0</v>
      </c>
      <c r="B64" s="37" t="s">
        <v>357</v>
      </c>
      <c r="C64" s="37" t="s">
        <v>121</v>
      </c>
      <c r="D64" s="37" t="s">
        <v>123</v>
      </c>
      <c r="E64" s="37" t="s">
        <v>126</v>
      </c>
      <c r="F64" s="28">
        <v>1595600</v>
      </c>
      <c r="G64" s="28">
        <f t="shared" si="3"/>
        <v>1595600</v>
      </c>
      <c r="I64" s="26"/>
    </row>
    <row r="65" spans="1:15" s="9" customFormat="1" ht="31.5">
      <c r="A65" s="43" t="s">
        <v>358</v>
      </c>
      <c r="B65" s="38" t="s">
        <v>182</v>
      </c>
      <c r="C65" s="38"/>
      <c r="D65" s="38"/>
      <c r="E65" s="38"/>
      <c r="F65" s="31">
        <f>F66+F71+F76+F84+F100</f>
        <v>1283500</v>
      </c>
      <c r="G65" s="31">
        <f>G66+G71+G76+G84+G100</f>
        <v>278300</v>
      </c>
      <c r="J65" s="25"/>
      <c r="K65" s="25"/>
      <c r="L65" s="25"/>
      <c r="M65" s="25"/>
      <c r="N65" s="25"/>
      <c r="O65" s="25"/>
    </row>
    <row r="66" spans="1:15" s="9" customFormat="1" ht="63">
      <c r="A66" s="43" t="s">
        <v>359</v>
      </c>
      <c r="B66" s="38" t="s">
        <v>183</v>
      </c>
      <c r="C66" s="38"/>
      <c r="D66" s="38"/>
      <c r="E66" s="38"/>
      <c r="F66" s="31">
        <f aca="true" t="shared" si="5" ref="F66:G69">F67</f>
        <v>120000</v>
      </c>
      <c r="G66" s="31">
        <f t="shared" si="5"/>
        <v>0</v>
      </c>
      <c r="J66" s="25"/>
      <c r="K66" s="25"/>
      <c r="L66" s="25"/>
      <c r="M66" s="25"/>
      <c r="N66" s="25"/>
      <c r="O66" s="25"/>
    </row>
    <row r="67" spans="1:7" ht="31.5">
      <c r="A67" s="44" t="s">
        <v>11</v>
      </c>
      <c r="B67" s="37" t="s">
        <v>184</v>
      </c>
      <c r="C67" s="37"/>
      <c r="D67" s="37"/>
      <c r="E67" s="37"/>
      <c r="F67" s="28">
        <f t="shared" si="5"/>
        <v>120000</v>
      </c>
      <c r="G67" s="28">
        <f t="shared" si="5"/>
        <v>0</v>
      </c>
    </row>
    <row r="68" spans="1:7" ht="31.5">
      <c r="A68" s="44" t="s">
        <v>120</v>
      </c>
      <c r="B68" s="37" t="s">
        <v>184</v>
      </c>
      <c r="C68" s="37" t="s">
        <v>121</v>
      </c>
      <c r="D68" s="37"/>
      <c r="E68" s="37"/>
      <c r="F68" s="28">
        <f t="shared" si="5"/>
        <v>120000</v>
      </c>
      <c r="G68" s="28">
        <f t="shared" si="5"/>
        <v>0</v>
      </c>
    </row>
    <row r="69" spans="1:7" ht="15.75">
      <c r="A69" s="44" t="s">
        <v>122</v>
      </c>
      <c r="B69" s="37" t="s">
        <v>184</v>
      </c>
      <c r="C69" s="37" t="s">
        <v>121</v>
      </c>
      <c r="D69" s="37" t="s">
        <v>123</v>
      </c>
      <c r="E69" s="37"/>
      <c r="F69" s="28">
        <f t="shared" si="5"/>
        <v>120000</v>
      </c>
      <c r="G69" s="28">
        <v>0</v>
      </c>
    </row>
    <row r="70" spans="1:7" ht="15.75">
      <c r="A70" s="44" t="s">
        <v>136</v>
      </c>
      <c r="B70" s="37" t="s">
        <v>184</v>
      </c>
      <c r="C70" s="37" t="s">
        <v>121</v>
      </c>
      <c r="D70" s="37" t="s">
        <v>123</v>
      </c>
      <c r="E70" s="37" t="s">
        <v>123</v>
      </c>
      <c r="F70" s="28">
        <v>120000</v>
      </c>
      <c r="G70" s="28">
        <v>0</v>
      </c>
    </row>
    <row r="71" spans="1:15" s="9" customFormat="1" ht="31.5">
      <c r="A71" s="43" t="s">
        <v>360</v>
      </c>
      <c r="B71" s="38" t="s">
        <v>361</v>
      </c>
      <c r="C71" s="38"/>
      <c r="D71" s="38"/>
      <c r="E71" s="38"/>
      <c r="F71" s="31">
        <f aca="true" t="shared" si="6" ref="F71:G74">F72</f>
        <v>200000</v>
      </c>
      <c r="G71" s="31">
        <f t="shared" si="6"/>
        <v>0</v>
      </c>
      <c r="J71" s="25"/>
      <c r="K71" s="25"/>
      <c r="L71" s="25"/>
      <c r="M71" s="25"/>
      <c r="N71" s="25"/>
      <c r="O71" s="25"/>
    </row>
    <row r="72" spans="1:7" ht="31.5">
      <c r="A72" s="44" t="s">
        <v>11</v>
      </c>
      <c r="B72" s="37" t="s">
        <v>362</v>
      </c>
      <c r="C72" s="37"/>
      <c r="D72" s="37"/>
      <c r="E72" s="37"/>
      <c r="F72" s="28">
        <f t="shared" si="6"/>
        <v>200000</v>
      </c>
      <c r="G72" s="28">
        <f t="shared" si="6"/>
        <v>0</v>
      </c>
    </row>
    <row r="73" spans="1:7" ht="31.5">
      <c r="A73" s="44" t="s">
        <v>129</v>
      </c>
      <c r="B73" s="37" t="s">
        <v>362</v>
      </c>
      <c r="C73" s="37" t="s">
        <v>130</v>
      </c>
      <c r="D73" s="37"/>
      <c r="E73" s="37"/>
      <c r="F73" s="28">
        <f t="shared" si="6"/>
        <v>200000</v>
      </c>
      <c r="G73" s="28">
        <f t="shared" si="6"/>
        <v>0</v>
      </c>
    </row>
    <row r="74" spans="1:15" s="32" customFormat="1" ht="15.75">
      <c r="A74" s="44" t="s">
        <v>28</v>
      </c>
      <c r="B74" s="37" t="s">
        <v>362</v>
      </c>
      <c r="C74" s="37" t="s">
        <v>130</v>
      </c>
      <c r="D74" s="37" t="s">
        <v>137</v>
      </c>
      <c r="E74" s="37"/>
      <c r="F74" s="35">
        <f t="shared" si="6"/>
        <v>200000</v>
      </c>
      <c r="G74" s="35">
        <f t="shared" si="6"/>
        <v>0</v>
      </c>
      <c r="J74" s="34"/>
      <c r="K74" s="34"/>
      <c r="L74" s="34"/>
      <c r="M74" s="34"/>
      <c r="N74" s="34"/>
      <c r="O74" s="34"/>
    </row>
    <row r="75" spans="1:15" s="32" customFormat="1" ht="15.75">
      <c r="A75" s="44" t="s">
        <v>29</v>
      </c>
      <c r="B75" s="37" t="s">
        <v>362</v>
      </c>
      <c r="C75" s="37" t="s">
        <v>130</v>
      </c>
      <c r="D75" s="37" t="s">
        <v>137</v>
      </c>
      <c r="E75" s="37" t="s">
        <v>30</v>
      </c>
      <c r="F75" s="35">
        <v>200000</v>
      </c>
      <c r="G75" s="35">
        <v>0</v>
      </c>
      <c r="H75" s="34"/>
      <c r="J75" s="34"/>
      <c r="K75" s="34"/>
      <c r="L75" s="34"/>
      <c r="M75" s="34"/>
      <c r="N75" s="34"/>
      <c r="O75" s="34"/>
    </row>
    <row r="76" spans="1:15" s="32" customFormat="1" ht="63">
      <c r="A76" s="43" t="s">
        <v>364</v>
      </c>
      <c r="B76" s="38" t="s">
        <v>371</v>
      </c>
      <c r="C76" s="37"/>
      <c r="D76" s="37"/>
      <c r="E76" s="37"/>
      <c r="F76" s="31">
        <f>F77</f>
        <v>67000</v>
      </c>
      <c r="G76" s="31">
        <f>G77</f>
        <v>0</v>
      </c>
      <c r="H76" s="34"/>
      <c r="J76" s="34"/>
      <c r="K76" s="34"/>
      <c r="L76" s="34"/>
      <c r="M76" s="34"/>
      <c r="N76" s="34"/>
      <c r="O76" s="34"/>
    </row>
    <row r="77" spans="1:15" s="32" customFormat="1" ht="31.5">
      <c r="A77" s="44" t="s">
        <v>11</v>
      </c>
      <c r="B77" s="37" t="s">
        <v>363</v>
      </c>
      <c r="C77" s="37"/>
      <c r="D77" s="37"/>
      <c r="E77" s="37"/>
      <c r="F77" s="35">
        <f>F78+F81</f>
        <v>67000</v>
      </c>
      <c r="G77" s="35">
        <f>G78+G81</f>
        <v>0</v>
      </c>
      <c r="H77" s="34"/>
      <c r="J77" s="34"/>
      <c r="K77" s="34"/>
      <c r="L77" s="34"/>
      <c r="M77" s="34"/>
      <c r="N77" s="34"/>
      <c r="O77" s="34"/>
    </row>
    <row r="78" spans="1:15" s="32" customFormat="1" ht="31.5">
      <c r="A78" s="44" t="s">
        <v>129</v>
      </c>
      <c r="B78" s="37" t="s">
        <v>363</v>
      </c>
      <c r="C78" s="37" t="s">
        <v>130</v>
      </c>
      <c r="D78" s="37"/>
      <c r="E78" s="37"/>
      <c r="F78" s="35">
        <f>F79</f>
        <v>7000</v>
      </c>
      <c r="G78" s="35">
        <f>G79</f>
        <v>0</v>
      </c>
      <c r="H78" s="34"/>
      <c r="J78" s="34"/>
      <c r="K78" s="34"/>
      <c r="L78" s="34"/>
      <c r="M78" s="34"/>
      <c r="N78" s="34"/>
      <c r="O78" s="34"/>
    </row>
    <row r="79" spans="1:15" s="32" customFormat="1" ht="15.75">
      <c r="A79" s="44" t="s">
        <v>122</v>
      </c>
      <c r="B79" s="37" t="s">
        <v>363</v>
      </c>
      <c r="C79" s="37" t="s">
        <v>130</v>
      </c>
      <c r="D79" s="37" t="s">
        <v>123</v>
      </c>
      <c r="E79" s="37"/>
      <c r="F79" s="35">
        <f>F80</f>
        <v>7000</v>
      </c>
      <c r="G79" s="35">
        <f>G80</f>
        <v>0</v>
      </c>
      <c r="H79" s="34"/>
      <c r="J79" s="34"/>
      <c r="K79" s="34"/>
      <c r="L79" s="34"/>
      <c r="M79" s="34"/>
      <c r="N79" s="34"/>
      <c r="O79" s="34"/>
    </row>
    <row r="80" spans="1:15" s="32" customFormat="1" ht="15.75">
      <c r="A80" s="44" t="s">
        <v>124</v>
      </c>
      <c r="B80" s="37" t="s">
        <v>363</v>
      </c>
      <c r="C80" s="37" t="s">
        <v>130</v>
      </c>
      <c r="D80" s="37" t="s">
        <v>123</v>
      </c>
      <c r="E80" s="37" t="s">
        <v>125</v>
      </c>
      <c r="F80" s="35">
        <v>7000</v>
      </c>
      <c r="G80" s="35">
        <v>0</v>
      </c>
      <c r="H80" s="34"/>
      <c r="J80" s="34"/>
      <c r="K80" s="34"/>
      <c r="L80" s="34"/>
      <c r="M80" s="34"/>
      <c r="N80" s="34"/>
      <c r="O80" s="34"/>
    </row>
    <row r="81" spans="1:7" ht="31.5">
      <c r="A81" s="44" t="s">
        <v>120</v>
      </c>
      <c r="B81" s="37" t="s">
        <v>363</v>
      </c>
      <c r="C81" s="37" t="s">
        <v>121</v>
      </c>
      <c r="D81" s="37" t="s">
        <v>114</v>
      </c>
      <c r="E81" s="37"/>
      <c r="F81" s="28">
        <f>F82</f>
        <v>60000</v>
      </c>
      <c r="G81" s="28">
        <f>G82</f>
        <v>0</v>
      </c>
    </row>
    <row r="82" spans="1:7" ht="15.75">
      <c r="A82" s="44" t="s">
        <v>122</v>
      </c>
      <c r="B82" s="37" t="s">
        <v>363</v>
      </c>
      <c r="C82" s="37" t="s">
        <v>121</v>
      </c>
      <c r="D82" s="37" t="s">
        <v>123</v>
      </c>
      <c r="E82" s="37"/>
      <c r="F82" s="28">
        <f>F83</f>
        <v>60000</v>
      </c>
      <c r="G82" s="28">
        <f>G83</f>
        <v>0</v>
      </c>
    </row>
    <row r="83" spans="1:7" ht="15.75">
      <c r="A83" s="44" t="s">
        <v>124</v>
      </c>
      <c r="B83" s="37" t="s">
        <v>363</v>
      </c>
      <c r="C83" s="37" t="s">
        <v>121</v>
      </c>
      <c r="D83" s="37" t="s">
        <v>123</v>
      </c>
      <c r="E83" s="37" t="s">
        <v>125</v>
      </c>
      <c r="F83" s="28">
        <v>60000</v>
      </c>
      <c r="G83" s="28">
        <v>0</v>
      </c>
    </row>
    <row r="84" spans="1:15" s="9" customFormat="1" ht="31.5">
      <c r="A84" s="43" t="s">
        <v>395</v>
      </c>
      <c r="B84" s="38" t="s">
        <v>368</v>
      </c>
      <c r="C84" s="38"/>
      <c r="D84" s="38"/>
      <c r="E84" s="38"/>
      <c r="F84" s="31">
        <f>F85+F92+F96</f>
        <v>876500</v>
      </c>
      <c r="G84" s="31">
        <f>G85+G92+G96</f>
        <v>278300</v>
      </c>
      <c r="J84" s="25"/>
      <c r="K84" s="25"/>
      <c r="L84" s="25"/>
      <c r="M84" s="25"/>
      <c r="N84" s="25"/>
      <c r="O84" s="25"/>
    </row>
    <row r="85" spans="1:7" ht="31.5">
      <c r="A85" s="44" t="s">
        <v>13</v>
      </c>
      <c r="B85" s="37" t="s">
        <v>365</v>
      </c>
      <c r="C85" s="37"/>
      <c r="D85" s="37"/>
      <c r="E85" s="37"/>
      <c r="F85" s="28">
        <f>F86+F89</f>
        <v>498200</v>
      </c>
      <c r="G85" s="28">
        <f>G86+G89</f>
        <v>0</v>
      </c>
    </row>
    <row r="86" spans="1:7" ht="31.5">
      <c r="A86" s="44" t="s">
        <v>129</v>
      </c>
      <c r="B86" s="37" t="s">
        <v>365</v>
      </c>
      <c r="C86" s="37" t="s">
        <v>130</v>
      </c>
      <c r="D86" s="37"/>
      <c r="E86" s="37"/>
      <c r="F86" s="28">
        <f>F87</f>
        <v>478200</v>
      </c>
      <c r="G86" s="28">
        <f>G87</f>
        <v>0</v>
      </c>
    </row>
    <row r="87" spans="1:7" ht="15.75">
      <c r="A87" s="44" t="s">
        <v>122</v>
      </c>
      <c r="B87" s="37" t="s">
        <v>365</v>
      </c>
      <c r="C87" s="37" t="s">
        <v>130</v>
      </c>
      <c r="D87" s="37" t="s">
        <v>123</v>
      </c>
      <c r="E87" s="37"/>
      <c r="F87" s="28">
        <f>F88</f>
        <v>478200</v>
      </c>
      <c r="G87" s="28">
        <f>G88</f>
        <v>0</v>
      </c>
    </row>
    <row r="88" spans="1:7" ht="15.75">
      <c r="A88" s="44" t="s">
        <v>136</v>
      </c>
      <c r="B88" s="37" t="s">
        <v>365</v>
      </c>
      <c r="C88" s="37" t="s">
        <v>130</v>
      </c>
      <c r="D88" s="37" t="s">
        <v>123</v>
      </c>
      <c r="E88" s="37" t="s">
        <v>123</v>
      </c>
      <c r="F88" s="28">
        <v>478200</v>
      </c>
      <c r="G88" s="28">
        <v>0</v>
      </c>
    </row>
    <row r="89" spans="1:7" ht="31.5">
      <c r="A89" s="44" t="s">
        <v>120</v>
      </c>
      <c r="B89" s="37" t="s">
        <v>365</v>
      </c>
      <c r="C89" s="37" t="s">
        <v>121</v>
      </c>
      <c r="D89" s="37" t="s">
        <v>114</v>
      </c>
      <c r="E89" s="37"/>
      <c r="F89" s="28">
        <f>F90</f>
        <v>20000</v>
      </c>
      <c r="G89" s="28">
        <f>G90</f>
        <v>0</v>
      </c>
    </row>
    <row r="90" spans="1:7" ht="15.75">
      <c r="A90" s="44" t="s">
        <v>122</v>
      </c>
      <c r="B90" s="37" t="s">
        <v>365</v>
      </c>
      <c r="C90" s="37" t="s">
        <v>121</v>
      </c>
      <c r="D90" s="37" t="s">
        <v>123</v>
      </c>
      <c r="E90" s="37"/>
      <c r="F90" s="28">
        <f>F91</f>
        <v>20000</v>
      </c>
      <c r="G90" s="28">
        <f>G91</f>
        <v>0</v>
      </c>
    </row>
    <row r="91" spans="1:7" ht="15.75">
      <c r="A91" s="44" t="s">
        <v>136</v>
      </c>
      <c r="B91" s="37" t="s">
        <v>365</v>
      </c>
      <c r="C91" s="37" t="s">
        <v>121</v>
      </c>
      <c r="D91" s="37" t="s">
        <v>123</v>
      </c>
      <c r="E91" s="37" t="s">
        <v>123</v>
      </c>
      <c r="F91" s="28">
        <f>120000-100000</f>
        <v>20000</v>
      </c>
      <c r="G91" s="28">
        <v>0</v>
      </c>
    </row>
    <row r="92" spans="1:7" ht="47.25">
      <c r="A92" s="44" t="s">
        <v>3</v>
      </c>
      <c r="B92" s="37" t="s">
        <v>366</v>
      </c>
      <c r="C92" s="37"/>
      <c r="D92" s="37"/>
      <c r="E92" s="37"/>
      <c r="F92" s="28">
        <f>F93</f>
        <v>278300</v>
      </c>
      <c r="G92" s="28">
        <f>G93</f>
        <v>278300</v>
      </c>
    </row>
    <row r="93" spans="1:7" ht="31.5">
      <c r="A93" s="44" t="s">
        <v>120</v>
      </c>
      <c r="B93" s="37" t="s">
        <v>366</v>
      </c>
      <c r="C93" s="37" t="s">
        <v>121</v>
      </c>
      <c r="D93" s="37" t="s">
        <v>114</v>
      </c>
      <c r="E93" s="37"/>
      <c r="F93" s="28">
        <f>F94</f>
        <v>278300</v>
      </c>
      <c r="G93" s="28">
        <f>F93</f>
        <v>278300</v>
      </c>
    </row>
    <row r="94" spans="1:7" ht="15.75">
      <c r="A94" s="44" t="s">
        <v>122</v>
      </c>
      <c r="B94" s="37" t="s">
        <v>366</v>
      </c>
      <c r="C94" s="37" t="s">
        <v>121</v>
      </c>
      <c r="D94" s="37" t="s">
        <v>123</v>
      </c>
      <c r="E94" s="37"/>
      <c r="F94" s="28">
        <f>F95</f>
        <v>278300</v>
      </c>
      <c r="G94" s="28">
        <f>F94</f>
        <v>278300</v>
      </c>
    </row>
    <row r="95" spans="1:7" ht="15.75">
      <c r="A95" s="44" t="s">
        <v>136</v>
      </c>
      <c r="B95" s="37" t="s">
        <v>366</v>
      </c>
      <c r="C95" s="37" t="s">
        <v>121</v>
      </c>
      <c r="D95" s="37" t="s">
        <v>123</v>
      </c>
      <c r="E95" s="37" t="s">
        <v>123</v>
      </c>
      <c r="F95" s="28">
        <v>278300</v>
      </c>
      <c r="G95" s="28">
        <f>F95</f>
        <v>278300</v>
      </c>
    </row>
    <row r="96" spans="1:7" ht="63">
      <c r="A96" s="44" t="s">
        <v>187</v>
      </c>
      <c r="B96" s="37" t="s">
        <v>367</v>
      </c>
      <c r="C96" s="37"/>
      <c r="D96" s="37"/>
      <c r="E96" s="37"/>
      <c r="F96" s="28">
        <f aca="true" t="shared" si="7" ref="F96:G98">F97</f>
        <v>100000</v>
      </c>
      <c r="G96" s="28">
        <f t="shared" si="7"/>
        <v>0</v>
      </c>
    </row>
    <row r="97" spans="1:7" ht="31.5">
      <c r="A97" s="44" t="s">
        <v>120</v>
      </c>
      <c r="B97" s="37" t="s">
        <v>367</v>
      </c>
      <c r="C97" s="37" t="s">
        <v>121</v>
      </c>
      <c r="D97" s="37" t="s">
        <v>114</v>
      </c>
      <c r="E97" s="37"/>
      <c r="F97" s="28">
        <f t="shared" si="7"/>
        <v>100000</v>
      </c>
      <c r="G97" s="28">
        <f t="shared" si="7"/>
        <v>0</v>
      </c>
    </row>
    <row r="98" spans="1:7" ht="15.75">
      <c r="A98" s="44" t="s">
        <v>122</v>
      </c>
      <c r="B98" s="37" t="s">
        <v>367</v>
      </c>
      <c r="C98" s="37" t="s">
        <v>121</v>
      </c>
      <c r="D98" s="37" t="s">
        <v>123</v>
      </c>
      <c r="E98" s="37"/>
      <c r="F98" s="28">
        <f t="shared" si="7"/>
        <v>100000</v>
      </c>
      <c r="G98" s="28">
        <f t="shared" si="7"/>
        <v>0</v>
      </c>
    </row>
    <row r="99" spans="1:7" ht="15.75">
      <c r="A99" s="44" t="s">
        <v>136</v>
      </c>
      <c r="B99" s="37" t="s">
        <v>367</v>
      </c>
      <c r="C99" s="37" t="s">
        <v>121</v>
      </c>
      <c r="D99" s="37" t="s">
        <v>123</v>
      </c>
      <c r="E99" s="37" t="s">
        <v>123</v>
      </c>
      <c r="F99" s="28">
        <v>100000</v>
      </c>
      <c r="G99" s="28">
        <v>0</v>
      </c>
    </row>
    <row r="100" spans="1:15" s="24" customFormat="1" ht="63">
      <c r="A100" s="43" t="s">
        <v>394</v>
      </c>
      <c r="B100" s="38" t="s">
        <v>369</v>
      </c>
      <c r="C100" s="37"/>
      <c r="D100" s="37"/>
      <c r="E100" s="37"/>
      <c r="F100" s="31">
        <f aca="true" t="shared" si="8" ref="F100:G103">F101</f>
        <v>20000</v>
      </c>
      <c r="G100" s="31">
        <f t="shared" si="8"/>
        <v>0</v>
      </c>
      <c r="J100" s="26"/>
      <c r="K100" s="26"/>
      <c r="L100" s="26"/>
      <c r="M100" s="26"/>
      <c r="N100" s="26"/>
      <c r="O100" s="26"/>
    </row>
    <row r="101" spans="1:15" s="24" customFormat="1" ht="31.5">
      <c r="A101" s="44" t="s">
        <v>77</v>
      </c>
      <c r="B101" s="37" t="s">
        <v>370</v>
      </c>
      <c r="C101" s="37"/>
      <c r="D101" s="37"/>
      <c r="E101" s="37"/>
      <c r="F101" s="28">
        <f t="shared" si="8"/>
        <v>20000</v>
      </c>
      <c r="G101" s="28">
        <f t="shared" si="8"/>
        <v>0</v>
      </c>
      <c r="J101" s="26"/>
      <c r="K101" s="26"/>
      <c r="L101" s="26"/>
      <c r="M101" s="26"/>
      <c r="N101" s="26"/>
      <c r="O101" s="26"/>
    </row>
    <row r="102" spans="1:15" s="24" customFormat="1" ht="31.5">
      <c r="A102" s="44" t="s">
        <v>120</v>
      </c>
      <c r="B102" s="37" t="s">
        <v>370</v>
      </c>
      <c r="C102" s="37" t="s">
        <v>121</v>
      </c>
      <c r="D102" s="37"/>
      <c r="E102" s="37"/>
      <c r="F102" s="28">
        <f t="shared" si="8"/>
        <v>20000</v>
      </c>
      <c r="G102" s="28">
        <f t="shared" si="8"/>
        <v>0</v>
      </c>
      <c r="J102" s="26"/>
      <c r="K102" s="26"/>
      <c r="L102" s="26"/>
      <c r="M102" s="26"/>
      <c r="N102" s="26"/>
      <c r="O102" s="26"/>
    </row>
    <row r="103" spans="1:15" s="24" customFormat="1" ht="15.75">
      <c r="A103" s="44" t="s">
        <v>122</v>
      </c>
      <c r="B103" s="37" t="s">
        <v>370</v>
      </c>
      <c r="C103" s="37" t="s">
        <v>121</v>
      </c>
      <c r="D103" s="37" t="s">
        <v>123</v>
      </c>
      <c r="E103" s="37"/>
      <c r="F103" s="28">
        <f t="shared" si="8"/>
        <v>20000</v>
      </c>
      <c r="G103" s="28">
        <f t="shared" si="8"/>
        <v>0</v>
      </c>
      <c r="J103" s="26"/>
      <c r="K103" s="26"/>
      <c r="L103" s="26"/>
      <c r="M103" s="26"/>
      <c r="N103" s="26"/>
      <c r="O103" s="26"/>
    </row>
    <row r="104" spans="1:15" s="24" customFormat="1" ht="15.75">
      <c r="A104" s="44" t="s">
        <v>136</v>
      </c>
      <c r="B104" s="37" t="s">
        <v>370</v>
      </c>
      <c r="C104" s="37" t="s">
        <v>121</v>
      </c>
      <c r="D104" s="37" t="s">
        <v>123</v>
      </c>
      <c r="E104" s="37" t="s">
        <v>123</v>
      </c>
      <c r="F104" s="28">
        <v>20000</v>
      </c>
      <c r="G104" s="28">
        <v>0</v>
      </c>
      <c r="J104" s="26"/>
      <c r="K104" s="26"/>
      <c r="L104" s="26"/>
      <c r="M104" s="26"/>
      <c r="N104" s="26"/>
      <c r="O104" s="26"/>
    </row>
    <row r="105" spans="1:15" s="11" customFormat="1" ht="63">
      <c r="A105" s="43" t="s">
        <v>151</v>
      </c>
      <c r="B105" s="38" t="s">
        <v>185</v>
      </c>
      <c r="C105" s="38"/>
      <c r="D105" s="38"/>
      <c r="E105" s="38"/>
      <c r="F105" s="31">
        <f>F106</f>
        <v>9256270</v>
      </c>
      <c r="G105" s="31">
        <f>G106</f>
        <v>0</v>
      </c>
      <c r="J105" s="51"/>
      <c r="K105" s="51"/>
      <c r="L105" s="51"/>
      <c r="M105" s="51"/>
      <c r="N105" s="51"/>
      <c r="O105" s="51"/>
    </row>
    <row r="106" spans="1:15" s="11" customFormat="1" ht="47.25">
      <c r="A106" s="43" t="s">
        <v>188</v>
      </c>
      <c r="B106" s="38" t="s">
        <v>186</v>
      </c>
      <c r="C106" s="38"/>
      <c r="D106" s="38"/>
      <c r="E106" s="38"/>
      <c r="F106" s="31">
        <f>F107</f>
        <v>9256270</v>
      </c>
      <c r="G106" s="31">
        <f>G107</f>
        <v>0</v>
      </c>
      <c r="J106" s="51"/>
      <c r="K106" s="51"/>
      <c r="L106" s="51"/>
      <c r="M106" s="51"/>
      <c r="N106" s="51"/>
      <c r="O106" s="51"/>
    </row>
    <row r="107" spans="1:15" s="11" customFormat="1" ht="63">
      <c r="A107" s="44" t="s">
        <v>10</v>
      </c>
      <c r="B107" s="37" t="s">
        <v>372</v>
      </c>
      <c r="C107" s="37"/>
      <c r="D107" s="37"/>
      <c r="E107" s="37"/>
      <c r="F107" s="28">
        <f>F108+F111</f>
        <v>9256270</v>
      </c>
      <c r="G107" s="28">
        <f>G108+G111</f>
        <v>0</v>
      </c>
      <c r="J107" s="51"/>
      <c r="K107" s="51"/>
      <c r="L107" s="51"/>
      <c r="M107" s="51"/>
      <c r="N107" s="51"/>
      <c r="O107" s="51"/>
    </row>
    <row r="108" spans="1:15" s="11" customFormat="1" ht="78.75">
      <c r="A108" s="44" t="s">
        <v>140</v>
      </c>
      <c r="B108" s="37" t="s">
        <v>372</v>
      </c>
      <c r="C108" s="37" t="s">
        <v>141</v>
      </c>
      <c r="D108" s="37"/>
      <c r="E108" s="37"/>
      <c r="F108" s="28">
        <f>F109</f>
        <v>8683230</v>
      </c>
      <c r="G108" s="28">
        <f>G109</f>
        <v>0</v>
      </c>
      <c r="J108" s="51"/>
      <c r="K108" s="51"/>
      <c r="L108" s="51"/>
      <c r="M108" s="51"/>
      <c r="N108" s="51"/>
      <c r="O108" s="51"/>
    </row>
    <row r="109" spans="1:7" ht="15.75">
      <c r="A109" s="44" t="s">
        <v>122</v>
      </c>
      <c r="B109" s="37" t="s">
        <v>372</v>
      </c>
      <c r="C109" s="37" t="s">
        <v>141</v>
      </c>
      <c r="D109" s="37" t="s">
        <v>123</v>
      </c>
      <c r="E109" s="37"/>
      <c r="F109" s="28">
        <f>F110</f>
        <v>8683230</v>
      </c>
      <c r="G109" s="28">
        <f>G110</f>
        <v>0</v>
      </c>
    </row>
    <row r="110" spans="1:7" ht="15.75">
      <c r="A110" s="44" t="s">
        <v>124</v>
      </c>
      <c r="B110" s="37" t="s">
        <v>372</v>
      </c>
      <c r="C110" s="37" t="s">
        <v>141</v>
      </c>
      <c r="D110" s="37" t="s">
        <v>123</v>
      </c>
      <c r="E110" s="37" t="s">
        <v>125</v>
      </c>
      <c r="F110" s="28">
        <f>9008600-325370</f>
        <v>8683230</v>
      </c>
      <c r="G110" s="28">
        <v>0</v>
      </c>
    </row>
    <row r="111" spans="1:7" ht="31.5">
      <c r="A111" s="44" t="s">
        <v>129</v>
      </c>
      <c r="B111" s="37" t="s">
        <v>372</v>
      </c>
      <c r="C111" s="37" t="s">
        <v>130</v>
      </c>
      <c r="D111" s="37"/>
      <c r="E111" s="37"/>
      <c r="F111" s="28">
        <f>F112</f>
        <v>573040</v>
      </c>
      <c r="G111" s="28">
        <f>G112</f>
        <v>0</v>
      </c>
    </row>
    <row r="112" spans="1:7" ht="15.75">
      <c r="A112" s="44" t="s">
        <v>122</v>
      </c>
      <c r="B112" s="37" t="s">
        <v>372</v>
      </c>
      <c r="C112" s="37" t="s">
        <v>130</v>
      </c>
      <c r="D112" s="37" t="s">
        <v>123</v>
      </c>
      <c r="E112" s="37"/>
      <c r="F112" s="28">
        <f>F113</f>
        <v>573040</v>
      </c>
      <c r="G112" s="28">
        <f>G113</f>
        <v>0</v>
      </c>
    </row>
    <row r="113" spans="1:7" ht="15.75">
      <c r="A113" s="44" t="s">
        <v>124</v>
      </c>
      <c r="B113" s="37" t="s">
        <v>372</v>
      </c>
      <c r="C113" s="37" t="s">
        <v>130</v>
      </c>
      <c r="D113" s="37" t="s">
        <v>123</v>
      </c>
      <c r="E113" s="37" t="s">
        <v>125</v>
      </c>
      <c r="F113" s="28">
        <f>623800-50760</f>
        <v>573040</v>
      </c>
      <c r="G113" s="28">
        <v>0</v>
      </c>
    </row>
    <row r="114" spans="1:14" ht="31.5">
      <c r="A114" s="45" t="s">
        <v>69</v>
      </c>
      <c r="B114" s="38" t="s">
        <v>189</v>
      </c>
      <c r="C114" s="38"/>
      <c r="D114" s="38"/>
      <c r="E114" s="38"/>
      <c r="F114" s="31">
        <f>F115+F146</f>
        <v>13265250</v>
      </c>
      <c r="G114" s="31">
        <f>G115+G146</f>
        <v>12756700</v>
      </c>
      <c r="H114" s="33"/>
      <c r="I114" s="30"/>
      <c r="J114" s="30"/>
      <c r="K114" s="30"/>
      <c r="L114" s="30"/>
      <c r="M114" s="31"/>
      <c r="N114" s="31"/>
    </row>
    <row r="115" spans="1:14" ht="47.25">
      <c r="A115" s="43" t="s">
        <v>70</v>
      </c>
      <c r="B115" s="38" t="s">
        <v>191</v>
      </c>
      <c r="C115" s="38"/>
      <c r="D115" s="38"/>
      <c r="E115" s="38"/>
      <c r="F115" s="31">
        <f>F116</f>
        <v>9429150</v>
      </c>
      <c r="G115" s="31">
        <f>G116</f>
        <v>8980600</v>
      </c>
      <c r="H115" s="33"/>
      <c r="I115" s="30"/>
      <c r="J115" s="30"/>
      <c r="K115" s="30"/>
      <c r="L115" s="30"/>
      <c r="M115" s="31"/>
      <c r="N115" s="31"/>
    </row>
    <row r="116" spans="1:15" s="12" customFormat="1" ht="78.75">
      <c r="A116" s="43" t="s">
        <v>190</v>
      </c>
      <c r="B116" s="38" t="s">
        <v>192</v>
      </c>
      <c r="C116" s="38"/>
      <c r="D116" s="38"/>
      <c r="E116" s="38"/>
      <c r="F116" s="31">
        <f>F117+F121+F131+F135+F139</f>
        <v>9429150</v>
      </c>
      <c r="G116" s="31">
        <f>G117+G121+G131+G135+G139</f>
        <v>8980600</v>
      </c>
      <c r="H116" s="29"/>
      <c r="I116" s="27"/>
      <c r="J116" s="27"/>
      <c r="K116" s="27"/>
      <c r="L116" s="27"/>
      <c r="M116" s="28"/>
      <c r="N116" s="28"/>
      <c r="O116" s="52"/>
    </row>
    <row r="117" spans="1:15" s="12" customFormat="1" ht="15.75">
      <c r="A117" s="44" t="s">
        <v>71</v>
      </c>
      <c r="B117" s="37" t="s">
        <v>193</v>
      </c>
      <c r="C117" s="37"/>
      <c r="D117" s="37"/>
      <c r="E117" s="37"/>
      <c r="F117" s="28">
        <f aca="true" t="shared" si="9" ref="F117:G119">F118</f>
        <v>132550</v>
      </c>
      <c r="G117" s="28">
        <f t="shared" si="9"/>
        <v>0</v>
      </c>
      <c r="H117" s="29"/>
      <c r="I117" s="27"/>
      <c r="J117" s="27"/>
      <c r="K117" s="27"/>
      <c r="L117" s="27"/>
      <c r="M117" s="28"/>
      <c r="N117" s="28"/>
      <c r="O117" s="52"/>
    </row>
    <row r="118" spans="1:14" ht="15.75">
      <c r="A118" s="44" t="s">
        <v>131</v>
      </c>
      <c r="B118" s="37" t="s">
        <v>193</v>
      </c>
      <c r="C118" s="37" t="s">
        <v>132</v>
      </c>
      <c r="D118" s="37"/>
      <c r="E118" s="37"/>
      <c r="F118" s="28">
        <f t="shared" si="9"/>
        <v>132550</v>
      </c>
      <c r="G118" s="28">
        <f t="shared" si="9"/>
        <v>0</v>
      </c>
      <c r="H118" s="29"/>
      <c r="I118" s="27"/>
      <c r="J118" s="27"/>
      <c r="K118" s="27"/>
      <c r="L118" s="27"/>
      <c r="M118" s="28"/>
      <c r="N118" s="28"/>
    </row>
    <row r="119" spans="1:14" ht="15.75">
      <c r="A119" s="44" t="s">
        <v>133</v>
      </c>
      <c r="B119" s="37" t="s">
        <v>193</v>
      </c>
      <c r="C119" s="37" t="s">
        <v>132</v>
      </c>
      <c r="D119" s="37" t="s">
        <v>134</v>
      </c>
      <c r="E119" s="37"/>
      <c r="F119" s="28">
        <f t="shared" si="9"/>
        <v>132550</v>
      </c>
      <c r="G119" s="28">
        <f t="shared" si="9"/>
        <v>0</v>
      </c>
      <c r="H119" s="29"/>
      <c r="I119" s="27"/>
      <c r="J119" s="27"/>
      <c r="K119" s="27"/>
      <c r="L119" s="27"/>
      <c r="M119" s="28"/>
      <c r="N119" s="28"/>
    </row>
    <row r="120" spans="1:7" ht="15.75">
      <c r="A120" s="44" t="s">
        <v>8</v>
      </c>
      <c r="B120" s="37" t="s">
        <v>193</v>
      </c>
      <c r="C120" s="37" t="s">
        <v>132</v>
      </c>
      <c r="D120" s="37" t="s">
        <v>134</v>
      </c>
      <c r="E120" s="37" t="s">
        <v>137</v>
      </c>
      <c r="F120" s="28">
        <f>120550+6000+6000</f>
        <v>132550</v>
      </c>
      <c r="G120" s="28">
        <v>0</v>
      </c>
    </row>
    <row r="121" spans="1:7" ht="31.5">
      <c r="A121" s="44" t="s">
        <v>72</v>
      </c>
      <c r="B121" s="37" t="s">
        <v>194</v>
      </c>
      <c r="C121" s="37"/>
      <c r="D121" s="37"/>
      <c r="E121" s="37"/>
      <c r="F121" s="28">
        <f>F122+F125+F128</f>
        <v>314000</v>
      </c>
      <c r="G121" s="28">
        <f>G122+G125+G128</f>
        <v>0</v>
      </c>
    </row>
    <row r="122" spans="1:7" ht="31.5">
      <c r="A122" s="44" t="s">
        <v>129</v>
      </c>
      <c r="B122" s="37" t="s">
        <v>194</v>
      </c>
      <c r="C122" s="37" t="s">
        <v>130</v>
      </c>
      <c r="D122" s="37"/>
      <c r="E122" s="37"/>
      <c r="F122" s="28">
        <f>F123</f>
        <v>24000</v>
      </c>
      <c r="G122" s="28">
        <f>G123</f>
        <v>0</v>
      </c>
    </row>
    <row r="123" spans="1:7" ht="15.75">
      <c r="A123" s="44" t="s">
        <v>28</v>
      </c>
      <c r="B123" s="37" t="s">
        <v>194</v>
      </c>
      <c r="C123" s="37" t="s">
        <v>130</v>
      </c>
      <c r="D123" s="37" t="s">
        <v>137</v>
      </c>
      <c r="E123" s="37"/>
      <c r="F123" s="28">
        <f>F124</f>
        <v>24000</v>
      </c>
      <c r="G123" s="28">
        <f>G124</f>
        <v>0</v>
      </c>
    </row>
    <row r="124" spans="1:7" ht="15.75">
      <c r="A124" s="44" t="s">
        <v>29</v>
      </c>
      <c r="B124" s="37" t="s">
        <v>194</v>
      </c>
      <c r="C124" s="37" t="s">
        <v>130</v>
      </c>
      <c r="D124" s="37" t="s">
        <v>137</v>
      </c>
      <c r="E124" s="37" t="s">
        <v>30</v>
      </c>
      <c r="F124" s="28">
        <v>24000</v>
      </c>
      <c r="G124" s="28">
        <v>0</v>
      </c>
    </row>
    <row r="125" spans="1:15" s="9" customFormat="1" ht="31.5">
      <c r="A125" s="44" t="s">
        <v>120</v>
      </c>
      <c r="B125" s="37" t="s">
        <v>194</v>
      </c>
      <c r="C125" s="37" t="s">
        <v>121</v>
      </c>
      <c r="D125" s="37"/>
      <c r="E125" s="37"/>
      <c r="F125" s="28">
        <f>F126</f>
        <v>200000</v>
      </c>
      <c r="G125" s="28">
        <f>G126</f>
        <v>0</v>
      </c>
      <c r="J125" s="25"/>
      <c r="K125" s="25"/>
      <c r="L125" s="25"/>
      <c r="M125" s="25"/>
      <c r="N125" s="25"/>
      <c r="O125" s="25"/>
    </row>
    <row r="126" spans="1:15" s="9" customFormat="1" ht="15.75">
      <c r="A126" s="44" t="s">
        <v>34</v>
      </c>
      <c r="B126" s="37" t="s">
        <v>194</v>
      </c>
      <c r="C126" s="37" t="s">
        <v>121</v>
      </c>
      <c r="D126" s="37" t="s">
        <v>144</v>
      </c>
      <c r="E126" s="37"/>
      <c r="F126" s="28">
        <f>F127</f>
        <v>200000</v>
      </c>
      <c r="G126" s="28">
        <f>G127</f>
        <v>0</v>
      </c>
      <c r="J126" s="25"/>
      <c r="K126" s="25"/>
      <c r="L126" s="25"/>
      <c r="M126" s="25"/>
      <c r="N126" s="25"/>
      <c r="O126" s="25"/>
    </row>
    <row r="127" spans="1:7" ht="31.5">
      <c r="A127" s="44" t="s">
        <v>35</v>
      </c>
      <c r="B127" s="37" t="s">
        <v>194</v>
      </c>
      <c r="C127" s="37" t="s">
        <v>121</v>
      </c>
      <c r="D127" s="37" t="s">
        <v>144</v>
      </c>
      <c r="E127" s="37" t="s">
        <v>144</v>
      </c>
      <c r="F127" s="28">
        <v>200000</v>
      </c>
      <c r="G127" s="28">
        <v>0</v>
      </c>
    </row>
    <row r="128" spans="1:7" ht="31.5">
      <c r="A128" s="44" t="s">
        <v>129</v>
      </c>
      <c r="B128" s="37" t="s">
        <v>194</v>
      </c>
      <c r="C128" s="37" t="s">
        <v>130</v>
      </c>
      <c r="D128" s="37"/>
      <c r="E128" s="37"/>
      <c r="F128" s="28">
        <f>F129</f>
        <v>90000</v>
      </c>
      <c r="G128" s="28">
        <f>G129</f>
        <v>0</v>
      </c>
    </row>
    <row r="129" spans="1:7" ht="15.75">
      <c r="A129" s="44" t="s">
        <v>73</v>
      </c>
      <c r="B129" s="37" t="s">
        <v>194</v>
      </c>
      <c r="C129" s="37" t="s">
        <v>130</v>
      </c>
      <c r="D129" s="37" t="s">
        <v>125</v>
      </c>
      <c r="E129" s="37"/>
      <c r="F129" s="28">
        <f>F130</f>
        <v>90000</v>
      </c>
      <c r="G129" s="28">
        <f>G130</f>
        <v>0</v>
      </c>
    </row>
    <row r="130" spans="1:7" ht="15.75">
      <c r="A130" s="44" t="s">
        <v>128</v>
      </c>
      <c r="B130" s="37" t="s">
        <v>194</v>
      </c>
      <c r="C130" s="37" t="s">
        <v>130</v>
      </c>
      <c r="D130" s="37" t="s">
        <v>125</v>
      </c>
      <c r="E130" s="37" t="s">
        <v>125</v>
      </c>
      <c r="F130" s="28">
        <v>90000</v>
      </c>
      <c r="G130" s="28">
        <v>0</v>
      </c>
    </row>
    <row r="131" spans="1:15" s="9" customFormat="1" ht="47.25">
      <c r="A131" s="44" t="s">
        <v>79</v>
      </c>
      <c r="B131" s="37" t="s">
        <v>195</v>
      </c>
      <c r="C131" s="37"/>
      <c r="D131" s="37"/>
      <c r="E131" s="37"/>
      <c r="F131" s="28">
        <f aca="true" t="shared" si="10" ref="F131:G133">F132</f>
        <v>2000</v>
      </c>
      <c r="G131" s="28">
        <f t="shared" si="10"/>
        <v>0</v>
      </c>
      <c r="J131" s="25"/>
      <c r="K131" s="25"/>
      <c r="L131" s="25"/>
      <c r="M131" s="25"/>
      <c r="N131" s="25"/>
      <c r="O131" s="25"/>
    </row>
    <row r="132" spans="1:15" s="12" customFormat="1" ht="15.75">
      <c r="A132" s="44" t="s">
        <v>131</v>
      </c>
      <c r="B132" s="37" t="s">
        <v>195</v>
      </c>
      <c r="C132" s="37" t="s">
        <v>132</v>
      </c>
      <c r="D132" s="37"/>
      <c r="E132" s="37"/>
      <c r="F132" s="28">
        <f t="shared" si="10"/>
        <v>2000</v>
      </c>
      <c r="G132" s="28">
        <f t="shared" si="10"/>
        <v>0</v>
      </c>
      <c r="J132" s="52"/>
      <c r="K132" s="52"/>
      <c r="L132" s="52"/>
      <c r="M132" s="52"/>
      <c r="N132" s="52"/>
      <c r="O132" s="52"/>
    </row>
    <row r="133" spans="1:15" s="12" customFormat="1" ht="15.75">
      <c r="A133" s="44" t="s">
        <v>28</v>
      </c>
      <c r="B133" s="37" t="s">
        <v>195</v>
      </c>
      <c r="C133" s="37" t="s">
        <v>132</v>
      </c>
      <c r="D133" s="37" t="s">
        <v>137</v>
      </c>
      <c r="E133" s="37"/>
      <c r="F133" s="28">
        <f t="shared" si="10"/>
        <v>2000</v>
      </c>
      <c r="G133" s="28">
        <f t="shared" si="10"/>
        <v>0</v>
      </c>
      <c r="J133" s="52"/>
      <c r="K133" s="52"/>
      <c r="L133" s="52"/>
      <c r="M133" s="52"/>
      <c r="N133" s="52"/>
      <c r="O133" s="52"/>
    </row>
    <row r="134" spans="1:7" ht="15.75">
      <c r="A134" s="44" t="s">
        <v>29</v>
      </c>
      <c r="B134" s="37" t="s">
        <v>195</v>
      </c>
      <c r="C134" s="37" t="s">
        <v>132</v>
      </c>
      <c r="D134" s="37" t="s">
        <v>137</v>
      </c>
      <c r="E134" s="37" t="s">
        <v>30</v>
      </c>
      <c r="F134" s="28">
        <v>2000</v>
      </c>
      <c r="G134" s="28">
        <v>0</v>
      </c>
    </row>
    <row r="135" spans="1:7" ht="78.75">
      <c r="A135" s="44" t="s">
        <v>20</v>
      </c>
      <c r="B135" s="37" t="s">
        <v>196</v>
      </c>
      <c r="C135" s="37"/>
      <c r="D135" s="37"/>
      <c r="E135" s="37"/>
      <c r="F135" s="28">
        <f aca="true" t="shared" si="11" ref="F135:G137">F136</f>
        <v>65200</v>
      </c>
      <c r="G135" s="28">
        <f t="shared" si="11"/>
        <v>65200</v>
      </c>
    </row>
    <row r="136" spans="1:7" ht="31.5">
      <c r="A136" s="44" t="s">
        <v>120</v>
      </c>
      <c r="B136" s="37" t="s">
        <v>196</v>
      </c>
      <c r="C136" s="37" t="s">
        <v>121</v>
      </c>
      <c r="D136" s="37"/>
      <c r="E136" s="37"/>
      <c r="F136" s="28">
        <f t="shared" si="11"/>
        <v>65200</v>
      </c>
      <c r="G136" s="28">
        <f t="shared" si="11"/>
        <v>65200</v>
      </c>
    </row>
    <row r="137" spans="1:7" ht="15.75">
      <c r="A137" s="44" t="s">
        <v>133</v>
      </c>
      <c r="B137" s="37" t="s">
        <v>196</v>
      </c>
      <c r="C137" s="37" t="s">
        <v>121</v>
      </c>
      <c r="D137" s="37" t="s">
        <v>134</v>
      </c>
      <c r="E137" s="37"/>
      <c r="F137" s="28">
        <f t="shared" si="11"/>
        <v>65200</v>
      </c>
      <c r="G137" s="28">
        <f t="shared" si="11"/>
        <v>65200</v>
      </c>
    </row>
    <row r="138" spans="1:7" ht="15.75">
      <c r="A138" s="44" t="s">
        <v>135</v>
      </c>
      <c r="B138" s="37" t="s">
        <v>196</v>
      </c>
      <c r="C138" s="37" t="s">
        <v>121</v>
      </c>
      <c r="D138" s="37" t="s">
        <v>134</v>
      </c>
      <c r="E138" s="37" t="s">
        <v>127</v>
      </c>
      <c r="F138" s="28">
        <v>65200</v>
      </c>
      <c r="G138" s="28">
        <f aca="true" t="shared" si="12" ref="G138:G145">F138</f>
        <v>65200</v>
      </c>
    </row>
    <row r="139" spans="1:7" ht="78.75">
      <c r="A139" s="44" t="s">
        <v>21</v>
      </c>
      <c r="B139" s="37" t="s">
        <v>197</v>
      </c>
      <c r="C139" s="37"/>
      <c r="D139" s="37"/>
      <c r="E139" s="37"/>
      <c r="F139" s="28">
        <f>F143+F140</f>
        <v>8915400</v>
      </c>
      <c r="G139" s="28">
        <f>G143+G140</f>
        <v>8915400</v>
      </c>
    </row>
    <row r="140" spans="1:7" ht="15.75">
      <c r="A140" s="44" t="s">
        <v>131</v>
      </c>
      <c r="B140" s="37" t="s">
        <v>197</v>
      </c>
      <c r="C140" s="37" t="s">
        <v>132</v>
      </c>
      <c r="D140" s="37"/>
      <c r="E140" s="37"/>
      <c r="F140" s="28">
        <f>F141</f>
        <v>298300</v>
      </c>
      <c r="G140" s="28">
        <f>G141</f>
        <v>298300</v>
      </c>
    </row>
    <row r="141" spans="1:7" ht="15.75">
      <c r="A141" s="44" t="s">
        <v>133</v>
      </c>
      <c r="B141" s="37" t="s">
        <v>197</v>
      </c>
      <c r="C141" s="37" t="s">
        <v>132</v>
      </c>
      <c r="D141" s="37" t="s">
        <v>134</v>
      </c>
      <c r="E141" s="37"/>
      <c r="F141" s="28">
        <f>F142</f>
        <v>298300</v>
      </c>
      <c r="G141" s="28">
        <f>G142</f>
        <v>298300</v>
      </c>
    </row>
    <row r="142" spans="1:7" ht="15.75">
      <c r="A142" s="44" t="s">
        <v>135</v>
      </c>
      <c r="B142" s="37" t="s">
        <v>197</v>
      </c>
      <c r="C142" s="37" t="s">
        <v>132</v>
      </c>
      <c r="D142" s="37" t="s">
        <v>134</v>
      </c>
      <c r="E142" s="37" t="s">
        <v>127</v>
      </c>
      <c r="F142" s="28">
        <v>298300</v>
      </c>
      <c r="G142" s="28">
        <f t="shared" si="12"/>
        <v>298300</v>
      </c>
    </row>
    <row r="143" spans="1:7" ht="31.5">
      <c r="A143" s="44" t="s">
        <v>120</v>
      </c>
      <c r="B143" s="37" t="s">
        <v>197</v>
      </c>
      <c r="C143" s="37" t="s">
        <v>121</v>
      </c>
      <c r="D143" s="37"/>
      <c r="E143" s="37"/>
      <c r="F143" s="28">
        <f>F144</f>
        <v>8617100</v>
      </c>
      <c r="G143" s="28">
        <f t="shared" si="12"/>
        <v>8617100</v>
      </c>
    </row>
    <row r="144" spans="1:7" ht="15.75">
      <c r="A144" s="44" t="s">
        <v>133</v>
      </c>
      <c r="B144" s="37" t="s">
        <v>197</v>
      </c>
      <c r="C144" s="37" t="s">
        <v>121</v>
      </c>
      <c r="D144" s="37" t="s">
        <v>134</v>
      </c>
      <c r="E144" s="37"/>
      <c r="F144" s="28">
        <f>F145</f>
        <v>8617100</v>
      </c>
      <c r="G144" s="28">
        <f t="shared" si="12"/>
        <v>8617100</v>
      </c>
    </row>
    <row r="145" spans="1:7" ht="15.75">
      <c r="A145" s="44" t="s">
        <v>135</v>
      </c>
      <c r="B145" s="37" t="s">
        <v>197</v>
      </c>
      <c r="C145" s="37" t="s">
        <v>121</v>
      </c>
      <c r="D145" s="37" t="s">
        <v>134</v>
      </c>
      <c r="E145" s="37" t="s">
        <v>127</v>
      </c>
      <c r="F145" s="28">
        <v>8617100</v>
      </c>
      <c r="G145" s="28">
        <f t="shared" si="12"/>
        <v>8617100</v>
      </c>
    </row>
    <row r="146" spans="1:7" ht="47.25">
      <c r="A146" s="43" t="s">
        <v>74</v>
      </c>
      <c r="B146" s="38" t="s">
        <v>199</v>
      </c>
      <c r="C146" s="38"/>
      <c r="D146" s="38"/>
      <c r="E146" s="38"/>
      <c r="F146" s="31">
        <f>F147</f>
        <v>3836100</v>
      </c>
      <c r="G146" s="31">
        <f>G147</f>
        <v>3776100</v>
      </c>
    </row>
    <row r="147" spans="1:7" ht="31.5">
      <c r="A147" s="43" t="s">
        <v>198</v>
      </c>
      <c r="B147" s="38" t="s">
        <v>200</v>
      </c>
      <c r="C147" s="38"/>
      <c r="D147" s="38"/>
      <c r="E147" s="38"/>
      <c r="F147" s="31">
        <f>F148+F152+F156+F160+F164+F171</f>
        <v>3836100</v>
      </c>
      <c r="G147" s="31">
        <f>G148+G152+G156+G160+G164+G171</f>
        <v>3776100</v>
      </c>
    </row>
    <row r="148" spans="1:7" ht="31.5">
      <c r="A148" s="44" t="s">
        <v>72</v>
      </c>
      <c r="B148" s="37" t="s">
        <v>201</v>
      </c>
      <c r="C148" s="37"/>
      <c r="D148" s="37"/>
      <c r="E148" s="37"/>
      <c r="F148" s="28">
        <f aca="true" t="shared" si="13" ref="F148:G150">F149</f>
        <v>30000</v>
      </c>
      <c r="G148" s="28">
        <f t="shared" si="13"/>
        <v>0</v>
      </c>
    </row>
    <row r="149" spans="1:7" ht="31.5">
      <c r="A149" s="44" t="s">
        <v>120</v>
      </c>
      <c r="B149" s="37" t="s">
        <v>201</v>
      </c>
      <c r="C149" s="37" t="s">
        <v>121</v>
      </c>
      <c r="D149" s="37"/>
      <c r="E149" s="37"/>
      <c r="F149" s="28">
        <f t="shared" si="13"/>
        <v>30000</v>
      </c>
      <c r="G149" s="28">
        <f t="shared" si="13"/>
        <v>0</v>
      </c>
    </row>
    <row r="150" spans="1:7" ht="15.75">
      <c r="A150" s="44" t="s">
        <v>122</v>
      </c>
      <c r="B150" s="37" t="s">
        <v>201</v>
      </c>
      <c r="C150" s="37" t="s">
        <v>121</v>
      </c>
      <c r="D150" s="37" t="s">
        <v>123</v>
      </c>
      <c r="E150" s="37"/>
      <c r="F150" s="28">
        <f t="shared" si="13"/>
        <v>30000</v>
      </c>
      <c r="G150" s="28">
        <f t="shared" si="13"/>
        <v>0</v>
      </c>
    </row>
    <row r="151" spans="1:7" ht="15.75">
      <c r="A151" s="44" t="s">
        <v>136</v>
      </c>
      <c r="B151" s="37" t="s">
        <v>201</v>
      </c>
      <c r="C151" s="37" t="s">
        <v>121</v>
      </c>
      <c r="D151" s="37" t="s">
        <v>123</v>
      </c>
      <c r="E151" s="37" t="s">
        <v>123</v>
      </c>
      <c r="F151" s="28">
        <v>30000</v>
      </c>
      <c r="G151" s="28">
        <v>0</v>
      </c>
    </row>
    <row r="152" spans="1:7" ht="47.25">
      <c r="A152" s="44" t="s">
        <v>79</v>
      </c>
      <c r="B152" s="37" t="s">
        <v>202</v>
      </c>
      <c r="C152" s="37"/>
      <c r="D152" s="37"/>
      <c r="E152" s="37"/>
      <c r="F152" s="28">
        <f aca="true" t="shared" si="14" ref="F152:G154">F153</f>
        <v>30000</v>
      </c>
      <c r="G152" s="28">
        <f t="shared" si="14"/>
        <v>0</v>
      </c>
    </row>
    <row r="153" spans="1:7" ht="31.5">
      <c r="A153" s="44" t="s">
        <v>120</v>
      </c>
      <c r="B153" s="37" t="s">
        <v>202</v>
      </c>
      <c r="C153" s="37" t="s">
        <v>121</v>
      </c>
      <c r="D153" s="37"/>
      <c r="E153" s="37"/>
      <c r="F153" s="28">
        <f t="shared" si="14"/>
        <v>30000</v>
      </c>
      <c r="G153" s="28">
        <f t="shared" si="14"/>
        <v>0</v>
      </c>
    </row>
    <row r="154" spans="1:7" ht="15.75">
      <c r="A154" s="44" t="s">
        <v>122</v>
      </c>
      <c r="B154" s="37" t="s">
        <v>202</v>
      </c>
      <c r="C154" s="37" t="s">
        <v>121</v>
      </c>
      <c r="D154" s="37" t="s">
        <v>123</v>
      </c>
      <c r="E154" s="37"/>
      <c r="F154" s="28">
        <f t="shared" si="14"/>
        <v>30000</v>
      </c>
      <c r="G154" s="28">
        <f t="shared" si="14"/>
        <v>0</v>
      </c>
    </row>
    <row r="155" spans="1:7" ht="15.75">
      <c r="A155" s="44" t="s">
        <v>136</v>
      </c>
      <c r="B155" s="37" t="s">
        <v>202</v>
      </c>
      <c r="C155" s="37" t="s">
        <v>121</v>
      </c>
      <c r="D155" s="37" t="s">
        <v>123</v>
      </c>
      <c r="E155" s="37" t="s">
        <v>123</v>
      </c>
      <c r="F155" s="28">
        <v>30000</v>
      </c>
      <c r="G155" s="28">
        <v>0</v>
      </c>
    </row>
    <row r="156" spans="1:7" ht="78.75">
      <c r="A156" s="44" t="s">
        <v>23</v>
      </c>
      <c r="B156" s="37" t="s">
        <v>203</v>
      </c>
      <c r="C156" s="37"/>
      <c r="D156" s="37"/>
      <c r="E156" s="37"/>
      <c r="F156" s="28">
        <f>F157</f>
        <v>197500</v>
      </c>
      <c r="G156" s="28">
        <f aca="true" t="shared" si="15" ref="G156:G174">F156</f>
        <v>197500</v>
      </c>
    </row>
    <row r="157" spans="1:7" ht="15.75">
      <c r="A157" s="44" t="s">
        <v>131</v>
      </c>
      <c r="B157" s="37" t="s">
        <v>203</v>
      </c>
      <c r="C157" s="37" t="s">
        <v>132</v>
      </c>
      <c r="D157" s="37"/>
      <c r="E157" s="37"/>
      <c r="F157" s="28">
        <f>F158</f>
        <v>197500</v>
      </c>
      <c r="G157" s="28">
        <f t="shared" si="15"/>
        <v>197500</v>
      </c>
    </row>
    <row r="158" spans="1:7" ht="15.75">
      <c r="A158" s="44" t="s">
        <v>133</v>
      </c>
      <c r="B158" s="37" t="s">
        <v>203</v>
      </c>
      <c r="C158" s="37" t="s">
        <v>132</v>
      </c>
      <c r="D158" s="37" t="s">
        <v>134</v>
      </c>
      <c r="E158" s="37"/>
      <c r="F158" s="28">
        <f>F159</f>
        <v>197500</v>
      </c>
      <c r="G158" s="28">
        <f t="shared" si="15"/>
        <v>197500</v>
      </c>
    </row>
    <row r="159" spans="1:7" ht="15.75">
      <c r="A159" s="44" t="s">
        <v>135</v>
      </c>
      <c r="B159" s="37" t="s">
        <v>203</v>
      </c>
      <c r="C159" s="37" t="s">
        <v>132</v>
      </c>
      <c r="D159" s="37" t="s">
        <v>134</v>
      </c>
      <c r="E159" s="37" t="s">
        <v>127</v>
      </c>
      <c r="F159" s="28">
        <v>197500</v>
      </c>
      <c r="G159" s="28">
        <f t="shared" si="15"/>
        <v>197500</v>
      </c>
    </row>
    <row r="160" spans="1:7" ht="78.75">
      <c r="A160" s="44" t="s">
        <v>24</v>
      </c>
      <c r="B160" s="37" t="s">
        <v>204</v>
      </c>
      <c r="C160" s="37"/>
      <c r="D160" s="37"/>
      <c r="E160" s="37"/>
      <c r="F160" s="28">
        <f>F161</f>
        <v>4400</v>
      </c>
      <c r="G160" s="28">
        <f t="shared" si="15"/>
        <v>4400</v>
      </c>
    </row>
    <row r="161" spans="1:7" ht="31.5">
      <c r="A161" s="44" t="s">
        <v>120</v>
      </c>
      <c r="B161" s="37" t="s">
        <v>204</v>
      </c>
      <c r="C161" s="37" t="s">
        <v>121</v>
      </c>
      <c r="D161" s="37"/>
      <c r="E161" s="37"/>
      <c r="F161" s="28">
        <f>F162</f>
        <v>4400</v>
      </c>
      <c r="G161" s="28">
        <f t="shared" si="15"/>
        <v>4400</v>
      </c>
    </row>
    <row r="162" spans="1:7" ht="15.75">
      <c r="A162" s="44" t="s">
        <v>133</v>
      </c>
      <c r="B162" s="37" t="s">
        <v>204</v>
      </c>
      <c r="C162" s="37" t="s">
        <v>121</v>
      </c>
      <c r="D162" s="37" t="s">
        <v>134</v>
      </c>
      <c r="E162" s="37"/>
      <c r="F162" s="28">
        <f>F163</f>
        <v>4400</v>
      </c>
      <c r="G162" s="28">
        <f t="shared" si="15"/>
        <v>4400</v>
      </c>
    </row>
    <row r="163" spans="1:15" s="12" customFormat="1" ht="15.75">
      <c r="A163" s="44" t="s">
        <v>135</v>
      </c>
      <c r="B163" s="37" t="s">
        <v>204</v>
      </c>
      <c r="C163" s="37" t="s">
        <v>121</v>
      </c>
      <c r="D163" s="37" t="s">
        <v>134</v>
      </c>
      <c r="E163" s="37" t="s">
        <v>127</v>
      </c>
      <c r="F163" s="28">
        <v>4400</v>
      </c>
      <c r="G163" s="28">
        <f t="shared" si="15"/>
        <v>4400</v>
      </c>
      <c r="J163" s="52"/>
      <c r="K163" s="52"/>
      <c r="L163" s="52"/>
      <c r="M163" s="52"/>
      <c r="N163" s="52"/>
      <c r="O163" s="52"/>
    </row>
    <row r="164" spans="1:15" s="12" customFormat="1" ht="63">
      <c r="A164" s="44" t="s">
        <v>25</v>
      </c>
      <c r="B164" s="37" t="s">
        <v>340</v>
      </c>
      <c r="C164" s="37"/>
      <c r="D164" s="37"/>
      <c r="E164" s="37"/>
      <c r="F164" s="28">
        <f>F165+F168</f>
        <v>3536400</v>
      </c>
      <c r="G164" s="28">
        <f t="shared" si="15"/>
        <v>3536400</v>
      </c>
      <c r="J164" s="52"/>
      <c r="K164" s="52"/>
      <c r="L164" s="52"/>
      <c r="M164" s="52"/>
      <c r="N164" s="52"/>
      <c r="O164" s="52"/>
    </row>
    <row r="165" spans="1:7" ht="31.5">
      <c r="A165" s="44" t="s">
        <v>129</v>
      </c>
      <c r="B165" s="37" t="s">
        <v>340</v>
      </c>
      <c r="C165" s="37" t="s">
        <v>130</v>
      </c>
      <c r="D165" s="37"/>
      <c r="E165" s="37"/>
      <c r="F165" s="28">
        <f>F166</f>
        <v>500000</v>
      </c>
      <c r="G165" s="28">
        <f t="shared" si="15"/>
        <v>500000</v>
      </c>
    </row>
    <row r="166" spans="1:7" ht="15.75">
      <c r="A166" s="44" t="s">
        <v>133</v>
      </c>
      <c r="B166" s="37" t="s">
        <v>340</v>
      </c>
      <c r="C166" s="37" t="s">
        <v>130</v>
      </c>
      <c r="D166" s="37" t="s">
        <v>134</v>
      </c>
      <c r="E166" s="37"/>
      <c r="F166" s="28">
        <f>F167</f>
        <v>500000</v>
      </c>
      <c r="G166" s="28">
        <f t="shared" si="15"/>
        <v>500000</v>
      </c>
    </row>
    <row r="167" spans="1:7" ht="15.75">
      <c r="A167" s="44" t="s">
        <v>1</v>
      </c>
      <c r="B167" s="37" t="s">
        <v>340</v>
      </c>
      <c r="C167" s="37" t="s">
        <v>130</v>
      </c>
      <c r="D167" s="37" t="s">
        <v>134</v>
      </c>
      <c r="E167" s="37" t="s">
        <v>138</v>
      </c>
      <c r="F167" s="28">
        <v>500000</v>
      </c>
      <c r="G167" s="28">
        <f t="shared" si="15"/>
        <v>500000</v>
      </c>
    </row>
    <row r="168" spans="1:7" ht="15.75">
      <c r="A168" s="44" t="s">
        <v>131</v>
      </c>
      <c r="B168" s="37" t="s">
        <v>340</v>
      </c>
      <c r="C168" s="37" t="s">
        <v>132</v>
      </c>
      <c r="D168" s="37"/>
      <c r="E168" s="37"/>
      <c r="F168" s="28">
        <f>F169</f>
        <v>3036400</v>
      </c>
      <c r="G168" s="28">
        <f t="shared" si="15"/>
        <v>3036400</v>
      </c>
    </row>
    <row r="169" spans="1:7" ht="15.75">
      <c r="A169" s="44" t="s">
        <v>133</v>
      </c>
      <c r="B169" s="37" t="s">
        <v>340</v>
      </c>
      <c r="C169" s="37" t="s">
        <v>132</v>
      </c>
      <c r="D169" s="37" t="s">
        <v>134</v>
      </c>
      <c r="E169" s="37"/>
      <c r="F169" s="28">
        <f>F170</f>
        <v>3036400</v>
      </c>
      <c r="G169" s="28">
        <f t="shared" si="15"/>
        <v>3036400</v>
      </c>
    </row>
    <row r="170" spans="1:7" ht="15.75">
      <c r="A170" s="44" t="s">
        <v>1</v>
      </c>
      <c r="B170" s="37" t="s">
        <v>340</v>
      </c>
      <c r="C170" s="37" t="s">
        <v>132</v>
      </c>
      <c r="D170" s="37" t="s">
        <v>134</v>
      </c>
      <c r="E170" s="37" t="s">
        <v>138</v>
      </c>
      <c r="F170" s="28">
        <v>3036400</v>
      </c>
      <c r="G170" s="28">
        <f t="shared" si="15"/>
        <v>3036400</v>
      </c>
    </row>
    <row r="171" spans="1:7" ht="78.75">
      <c r="A171" s="44" t="s">
        <v>26</v>
      </c>
      <c r="B171" s="37" t="s">
        <v>205</v>
      </c>
      <c r="C171" s="37"/>
      <c r="D171" s="37"/>
      <c r="E171" s="37"/>
      <c r="F171" s="28">
        <f>F172</f>
        <v>37800</v>
      </c>
      <c r="G171" s="28">
        <f t="shared" si="15"/>
        <v>37800</v>
      </c>
    </row>
    <row r="172" spans="1:7" ht="31.5">
      <c r="A172" s="44" t="s">
        <v>129</v>
      </c>
      <c r="B172" s="37" t="s">
        <v>205</v>
      </c>
      <c r="C172" s="37" t="s">
        <v>130</v>
      </c>
      <c r="D172" s="37"/>
      <c r="E172" s="37"/>
      <c r="F172" s="28">
        <f>F173</f>
        <v>37800</v>
      </c>
      <c r="G172" s="28">
        <f t="shared" si="15"/>
        <v>37800</v>
      </c>
    </row>
    <row r="173" spans="1:7" ht="15.75">
      <c r="A173" s="44" t="s">
        <v>133</v>
      </c>
      <c r="B173" s="37" t="s">
        <v>205</v>
      </c>
      <c r="C173" s="37" t="s">
        <v>130</v>
      </c>
      <c r="D173" s="37" t="s">
        <v>134</v>
      </c>
      <c r="E173" s="37"/>
      <c r="F173" s="28">
        <f>F174</f>
        <v>37800</v>
      </c>
      <c r="G173" s="28">
        <f t="shared" si="15"/>
        <v>37800</v>
      </c>
    </row>
    <row r="174" spans="1:7" ht="15.75">
      <c r="A174" s="44" t="s">
        <v>1</v>
      </c>
      <c r="B174" s="37" t="s">
        <v>205</v>
      </c>
      <c r="C174" s="37" t="s">
        <v>130</v>
      </c>
      <c r="D174" s="37" t="s">
        <v>134</v>
      </c>
      <c r="E174" s="37" t="s">
        <v>138</v>
      </c>
      <c r="F174" s="28">
        <v>37800</v>
      </c>
      <c r="G174" s="28">
        <f t="shared" si="15"/>
        <v>37800</v>
      </c>
    </row>
    <row r="175" spans="1:7" ht="31.5">
      <c r="A175" s="45" t="s">
        <v>86</v>
      </c>
      <c r="B175" s="38" t="s">
        <v>206</v>
      </c>
      <c r="C175" s="38"/>
      <c r="D175" s="38"/>
      <c r="E175" s="38"/>
      <c r="F175" s="31">
        <f>F176</f>
        <v>22265000</v>
      </c>
      <c r="G175" s="31">
        <f>G176</f>
        <v>0</v>
      </c>
    </row>
    <row r="176" spans="1:7" ht="31.5">
      <c r="A176" s="43" t="s">
        <v>83</v>
      </c>
      <c r="B176" s="38" t="s">
        <v>207</v>
      </c>
      <c r="C176" s="38"/>
      <c r="D176" s="38"/>
      <c r="E176" s="38"/>
      <c r="F176" s="31">
        <f>F177+F182</f>
        <v>22265000</v>
      </c>
      <c r="G176" s="31">
        <f>G177+G182</f>
        <v>0</v>
      </c>
    </row>
    <row r="177" spans="1:7" ht="63">
      <c r="A177" s="43" t="s">
        <v>210</v>
      </c>
      <c r="B177" s="38" t="s">
        <v>208</v>
      </c>
      <c r="C177" s="38"/>
      <c r="D177" s="38"/>
      <c r="E177" s="38"/>
      <c r="F177" s="31">
        <f aca="true" t="shared" si="16" ref="F177:G180">F178</f>
        <v>22000000</v>
      </c>
      <c r="G177" s="31">
        <f t="shared" si="16"/>
        <v>0</v>
      </c>
    </row>
    <row r="178" spans="1:7" ht="63">
      <c r="A178" s="44" t="s">
        <v>10</v>
      </c>
      <c r="B178" s="37" t="s">
        <v>209</v>
      </c>
      <c r="C178" s="37"/>
      <c r="D178" s="37"/>
      <c r="E178" s="37"/>
      <c r="F178" s="28">
        <f t="shared" si="16"/>
        <v>22000000</v>
      </c>
      <c r="G178" s="28">
        <f t="shared" si="16"/>
        <v>0</v>
      </c>
    </row>
    <row r="179" spans="1:7" ht="31.5">
      <c r="A179" s="44" t="s">
        <v>120</v>
      </c>
      <c r="B179" s="37" t="s">
        <v>209</v>
      </c>
      <c r="C179" s="37" t="s">
        <v>121</v>
      </c>
      <c r="D179" s="37"/>
      <c r="E179" s="37"/>
      <c r="F179" s="28">
        <f t="shared" si="16"/>
        <v>22000000</v>
      </c>
      <c r="G179" s="28">
        <f t="shared" si="16"/>
        <v>0</v>
      </c>
    </row>
    <row r="180" spans="1:7" ht="15.75">
      <c r="A180" s="44" t="s">
        <v>16</v>
      </c>
      <c r="B180" s="37" t="s">
        <v>209</v>
      </c>
      <c r="C180" s="37" t="s">
        <v>121</v>
      </c>
      <c r="D180" s="37" t="s">
        <v>17</v>
      </c>
      <c r="E180" s="37"/>
      <c r="F180" s="28">
        <f t="shared" si="16"/>
        <v>22000000</v>
      </c>
      <c r="G180" s="28">
        <f t="shared" si="16"/>
        <v>0</v>
      </c>
    </row>
    <row r="181" spans="1:7" ht="15.75">
      <c r="A181" s="44" t="s">
        <v>18</v>
      </c>
      <c r="B181" s="37" t="s">
        <v>209</v>
      </c>
      <c r="C181" s="37" t="s">
        <v>121</v>
      </c>
      <c r="D181" s="37" t="s">
        <v>17</v>
      </c>
      <c r="E181" s="37" t="s">
        <v>126</v>
      </c>
      <c r="F181" s="28">
        <f>27722000-5722000</f>
        <v>22000000</v>
      </c>
      <c r="G181" s="28">
        <v>0</v>
      </c>
    </row>
    <row r="182" spans="1:15" s="24" customFormat="1" ht="47.25">
      <c r="A182" s="43" t="s">
        <v>373</v>
      </c>
      <c r="B182" s="38" t="s">
        <v>374</v>
      </c>
      <c r="C182" s="37"/>
      <c r="D182" s="37"/>
      <c r="E182" s="37"/>
      <c r="F182" s="31">
        <f aca="true" t="shared" si="17" ref="F182:G184">F183</f>
        <v>265000</v>
      </c>
      <c r="G182" s="31">
        <f t="shared" si="17"/>
        <v>0</v>
      </c>
      <c r="J182" s="26"/>
      <c r="K182" s="26"/>
      <c r="L182" s="26"/>
      <c r="M182" s="26"/>
      <c r="N182" s="26"/>
      <c r="O182" s="26"/>
    </row>
    <row r="183" spans="1:7" ht="31.5">
      <c r="A183" s="44" t="s">
        <v>75</v>
      </c>
      <c r="B183" s="37" t="s">
        <v>375</v>
      </c>
      <c r="C183" s="37"/>
      <c r="D183" s="37"/>
      <c r="E183" s="37"/>
      <c r="F183" s="28">
        <f t="shared" si="17"/>
        <v>265000</v>
      </c>
      <c r="G183" s="28">
        <f t="shared" si="17"/>
        <v>0</v>
      </c>
    </row>
    <row r="184" spans="1:7" ht="31.5">
      <c r="A184" s="44" t="s">
        <v>120</v>
      </c>
      <c r="B184" s="37" t="s">
        <v>375</v>
      </c>
      <c r="C184" s="37" t="s">
        <v>121</v>
      </c>
      <c r="D184" s="37"/>
      <c r="E184" s="37"/>
      <c r="F184" s="28">
        <f t="shared" si="17"/>
        <v>265000</v>
      </c>
      <c r="G184" s="28">
        <f t="shared" si="17"/>
        <v>0</v>
      </c>
    </row>
    <row r="185" spans="1:7" ht="15.75">
      <c r="A185" s="44" t="s">
        <v>16</v>
      </c>
      <c r="B185" s="37" t="s">
        <v>375</v>
      </c>
      <c r="C185" s="37" t="s">
        <v>121</v>
      </c>
      <c r="D185" s="37" t="s">
        <v>17</v>
      </c>
      <c r="E185" s="37"/>
      <c r="F185" s="28">
        <f>F186+F187</f>
        <v>265000</v>
      </c>
      <c r="G185" s="28">
        <f>G186+G187</f>
        <v>0</v>
      </c>
    </row>
    <row r="186" spans="1:7" ht="15.75">
      <c r="A186" s="44" t="s">
        <v>76</v>
      </c>
      <c r="B186" s="37" t="s">
        <v>375</v>
      </c>
      <c r="C186" s="37" t="s">
        <v>121</v>
      </c>
      <c r="D186" s="37" t="s">
        <v>17</v>
      </c>
      <c r="E186" s="37" t="s">
        <v>137</v>
      </c>
      <c r="F186" s="28">
        <f>250000-50000</f>
        <v>200000</v>
      </c>
      <c r="G186" s="28">
        <v>0</v>
      </c>
    </row>
    <row r="187" spans="1:7" ht="15.75">
      <c r="A187" s="44" t="s">
        <v>18</v>
      </c>
      <c r="B187" s="37" t="s">
        <v>375</v>
      </c>
      <c r="C187" s="37" t="s">
        <v>121</v>
      </c>
      <c r="D187" s="37" t="s">
        <v>17</v>
      </c>
      <c r="E187" s="37" t="s">
        <v>126</v>
      </c>
      <c r="F187" s="28">
        <f>100000-35000</f>
        <v>65000</v>
      </c>
      <c r="G187" s="28">
        <v>0</v>
      </c>
    </row>
    <row r="188" spans="1:7" ht="31.5">
      <c r="A188" s="45" t="s">
        <v>82</v>
      </c>
      <c r="B188" s="38" t="s">
        <v>211</v>
      </c>
      <c r="C188" s="38"/>
      <c r="D188" s="38"/>
      <c r="E188" s="38"/>
      <c r="F188" s="31">
        <f>F189</f>
        <v>19084424</v>
      </c>
      <c r="G188" s="31">
        <f>G189</f>
        <v>2361340</v>
      </c>
    </row>
    <row r="189" spans="1:15" s="12" customFormat="1" ht="31.5">
      <c r="A189" s="43" t="s">
        <v>84</v>
      </c>
      <c r="B189" s="38" t="s">
        <v>212</v>
      </c>
      <c r="C189" s="38"/>
      <c r="D189" s="38"/>
      <c r="E189" s="38"/>
      <c r="F189" s="31">
        <f>F190+F213</f>
        <v>19084424</v>
      </c>
      <c r="G189" s="31">
        <f>G190+G213</f>
        <v>2361340</v>
      </c>
      <c r="J189" s="52"/>
      <c r="K189" s="52"/>
      <c r="L189" s="52"/>
      <c r="M189" s="52"/>
      <c r="N189" s="52"/>
      <c r="O189" s="52"/>
    </row>
    <row r="190" spans="1:15" s="12" customFormat="1" ht="47.25">
      <c r="A190" s="43" t="s">
        <v>218</v>
      </c>
      <c r="B190" s="38" t="s">
        <v>213</v>
      </c>
      <c r="C190" s="38"/>
      <c r="D190" s="38"/>
      <c r="E190" s="38"/>
      <c r="F190" s="31">
        <f>F191+F197+F201+F207</f>
        <v>18086424</v>
      </c>
      <c r="G190" s="31">
        <f>G191+G197+G201+G207</f>
        <v>2361340</v>
      </c>
      <c r="J190" s="52"/>
      <c r="K190" s="52"/>
      <c r="L190" s="52"/>
      <c r="M190" s="52"/>
      <c r="N190" s="52"/>
      <c r="O190" s="52"/>
    </row>
    <row r="191" spans="1:15" s="12" customFormat="1" ht="63">
      <c r="A191" s="44" t="s">
        <v>10</v>
      </c>
      <c r="B191" s="37" t="s">
        <v>214</v>
      </c>
      <c r="C191" s="37"/>
      <c r="D191" s="37"/>
      <c r="E191" s="37"/>
      <c r="F191" s="28">
        <f>F192</f>
        <v>15600916</v>
      </c>
      <c r="G191" s="28">
        <f>G192</f>
        <v>0</v>
      </c>
      <c r="J191" s="52"/>
      <c r="K191" s="52"/>
      <c r="L191" s="52"/>
      <c r="M191" s="52"/>
      <c r="N191" s="52"/>
      <c r="O191" s="52"/>
    </row>
    <row r="192" spans="1:7" ht="31.5">
      <c r="A192" s="44" t="s">
        <v>120</v>
      </c>
      <c r="B192" s="37" t="s">
        <v>214</v>
      </c>
      <c r="C192" s="37" t="s">
        <v>121</v>
      </c>
      <c r="D192" s="37"/>
      <c r="E192" s="37"/>
      <c r="F192" s="28">
        <f>F193+F195</f>
        <v>15600916</v>
      </c>
      <c r="G192" s="28">
        <f>G193+G195</f>
        <v>0</v>
      </c>
    </row>
    <row r="193" spans="1:7" ht="15.75">
      <c r="A193" s="44" t="s">
        <v>122</v>
      </c>
      <c r="B193" s="37" t="s">
        <v>214</v>
      </c>
      <c r="C193" s="37" t="s">
        <v>121</v>
      </c>
      <c r="D193" s="37" t="s">
        <v>123</v>
      </c>
      <c r="E193" s="37"/>
      <c r="F193" s="28">
        <f>F194</f>
        <v>9812193</v>
      </c>
      <c r="G193" s="28">
        <f>G194</f>
        <v>0</v>
      </c>
    </row>
    <row r="194" spans="1:7" ht="15.75">
      <c r="A194" s="44" t="s">
        <v>0</v>
      </c>
      <c r="B194" s="37" t="s">
        <v>214</v>
      </c>
      <c r="C194" s="37" t="s">
        <v>121</v>
      </c>
      <c r="D194" s="37" t="s">
        <v>123</v>
      </c>
      <c r="E194" s="37" t="s">
        <v>126</v>
      </c>
      <c r="F194" s="28">
        <f>11294200-81721-1400286</f>
        <v>9812193</v>
      </c>
      <c r="G194" s="28">
        <v>0</v>
      </c>
    </row>
    <row r="195" spans="1:7" ht="15.75">
      <c r="A195" s="44" t="s">
        <v>78</v>
      </c>
      <c r="B195" s="37" t="s">
        <v>214</v>
      </c>
      <c r="C195" s="37" t="s">
        <v>121</v>
      </c>
      <c r="D195" s="37" t="s">
        <v>14</v>
      </c>
      <c r="E195" s="37"/>
      <c r="F195" s="28">
        <f>F196</f>
        <v>5788723</v>
      </c>
      <c r="G195" s="28">
        <f>G196</f>
        <v>0</v>
      </c>
    </row>
    <row r="196" spans="1:7" ht="15.75">
      <c r="A196" s="44" t="s">
        <v>15</v>
      </c>
      <c r="B196" s="37" t="s">
        <v>214</v>
      </c>
      <c r="C196" s="37" t="s">
        <v>121</v>
      </c>
      <c r="D196" s="37" t="s">
        <v>14</v>
      </c>
      <c r="E196" s="37" t="s">
        <v>137</v>
      </c>
      <c r="F196" s="28">
        <f>6387000-42447-555830</f>
        <v>5788723</v>
      </c>
      <c r="G196" s="28">
        <v>0</v>
      </c>
    </row>
    <row r="197" spans="1:7" ht="47.25">
      <c r="A197" s="44" t="s">
        <v>157</v>
      </c>
      <c r="B197" s="37" t="s">
        <v>215</v>
      </c>
      <c r="C197" s="37"/>
      <c r="D197" s="37"/>
      <c r="E197" s="37"/>
      <c r="F197" s="28">
        <f aca="true" t="shared" si="18" ref="F197:G199">F198</f>
        <v>2140</v>
      </c>
      <c r="G197" s="28">
        <f t="shared" si="18"/>
        <v>2140</v>
      </c>
    </row>
    <row r="198" spans="1:7" ht="31.5">
      <c r="A198" s="44" t="s">
        <v>120</v>
      </c>
      <c r="B198" s="37" t="s">
        <v>215</v>
      </c>
      <c r="C198" s="37" t="s">
        <v>121</v>
      </c>
      <c r="D198" s="37"/>
      <c r="E198" s="37"/>
      <c r="F198" s="28">
        <f t="shared" si="18"/>
        <v>2140</v>
      </c>
      <c r="G198" s="28">
        <f t="shared" si="18"/>
        <v>2140</v>
      </c>
    </row>
    <row r="199" spans="1:7" ht="15.75">
      <c r="A199" s="44" t="s">
        <v>78</v>
      </c>
      <c r="B199" s="37" t="s">
        <v>215</v>
      </c>
      <c r="C199" s="37" t="s">
        <v>121</v>
      </c>
      <c r="D199" s="37" t="s">
        <v>14</v>
      </c>
      <c r="E199" s="37"/>
      <c r="F199" s="28">
        <f t="shared" si="18"/>
        <v>2140</v>
      </c>
      <c r="G199" s="28">
        <f t="shared" si="18"/>
        <v>2140</v>
      </c>
    </row>
    <row r="200" spans="1:7" ht="15.75">
      <c r="A200" s="44" t="s">
        <v>15</v>
      </c>
      <c r="B200" s="37" t="s">
        <v>215</v>
      </c>
      <c r="C200" s="37" t="s">
        <v>121</v>
      </c>
      <c r="D200" s="37" t="s">
        <v>14</v>
      </c>
      <c r="E200" s="37" t="s">
        <v>137</v>
      </c>
      <c r="F200" s="28">
        <v>2140</v>
      </c>
      <c r="G200" s="28">
        <f aca="true" t="shared" si="19" ref="G200:G206">F200</f>
        <v>2140</v>
      </c>
    </row>
    <row r="201" spans="1:7" ht="78.75">
      <c r="A201" s="44" t="s">
        <v>19</v>
      </c>
      <c r="B201" s="37" t="s">
        <v>216</v>
      </c>
      <c r="C201" s="37"/>
      <c r="D201" s="37"/>
      <c r="E201" s="37"/>
      <c r="F201" s="28">
        <f>F202</f>
        <v>2359200</v>
      </c>
      <c r="G201" s="28">
        <f t="shared" si="19"/>
        <v>2359200</v>
      </c>
    </row>
    <row r="202" spans="1:7" ht="31.5">
      <c r="A202" s="44" t="s">
        <v>120</v>
      </c>
      <c r="B202" s="37" t="s">
        <v>216</v>
      </c>
      <c r="C202" s="37" t="s">
        <v>121</v>
      </c>
      <c r="D202" s="37"/>
      <c r="E202" s="37"/>
      <c r="F202" s="28">
        <f>F205+F203</f>
        <v>2359200</v>
      </c>
      <c r="G202" s="28">
        <f t="shared" si="19"/>
        <v>2359200</v>
      </c>
    </row>
    <row r="203" spans="1:7" ht="15.75">
      <c r="A203" s="44" t="s">
        <v>122</v>
      </c>
      <c r="B203" s="37" t="s">
        <v>216</v>
      </c>
      <c r="C203" s="37" t="s">
        <v>121</v>
      </c>
      <c r="D203" s="37" t="s">
        <v>123</v>
      </c>
      <c r="E203" s="37"/>
      <c r="F203" s="28">
        <f>F204</f>
        <v>1552700</v>
      </c>
      <c r="G203" s="28">
        <f t="shared" si="19"/>
        <v>1552700</v>
      </c>
    </row>
    <row r="204" spans="1:7" ht="15.75">
      <c r="A204" s="44" t="s">
        <v>0</v>
      </c>
      <c r="B204" s="37" t="s">
        <v>216</v>
      </c>
      <c r="C204" s="37" t="s">
        <v>121</v>
      </c>
      <c r="D204" s="37" t="s">
        <v>123</v>
      </c>
      <c r="E204" s="37" t="s">
        <v>126</v>
      </c>
      <c r="F204" s="28">
        <v>1552700</v>
      </c>
      <c r="G204" s="28">
        <f t="shared" si="19"/>
        <v>1552700</v>
      </c>
    </row>
    <row r="205" spans="1:15" s="9" customFormat="1" ht="15.75">
      <c r="A205" s="44" t="s">
        <v>78</v>
      </c>
      <c r="B205" s="37" t="s">
        <v>216</v>
      </c>
      <c r="C205" s="37" t="s">
        <v>121</v>
      </c>
      <c r="D205" s="37" t="s">
        <v>14</v>
      </c>
      <c r="E205" s="37"/>
      <c r="F205" s="28">
        <f>F206</f>
        <v>806500</v>
      </c>
      <c r="G205" s="28">
        <f t="shared" si="19"/>
        <v>806500</v>
      </c>
      <c r="J205" s="25"/>
      <c r="K205" s="25"/>
      <c r="L205" s="25"/>
      <c r="M205" s="25"/>
      <c r="N205" s="25"/>
      <c r="O205" s="25"/>
    </row>
    <row r="206" spans="1:15" s="9" customFormat="1" ht="15.75">
      <c r="A206" s="44" t="s">
        <v>15</v>
      </c>
      <c r="B206" s="37" t="s">
        <v>216</v>
      </c>
      <c r="C206" s="37" t="s">
        <v>121</v>
      </c>
      <c r="D206" s="37" t="s">
        <v>14</v>
      </c>
      <c r="E206" s="37" t="s">
        <v>137</v>
      </c>
      <c r="F206" s="28">
        <v>806500</v>
      </c>
      <c r="G206" s="28">
        <f t="shared" si="19"/>
        <v>806500</v>
      </c>
      <c r="J206" s="25"/>
      <c r="K206" s="25"/>
      <c r="L206" s="25"/>
      <c r="M206" s="25"/>
      <c r="N206" s="25"/>
      <c r="O206" s="25"/>
    </row>
    <row r="207" spans="1:15" s="9" customFormat="1" ht="94.5">
      <c r="A207" s="44" t="s">
        <v>179</v>
      </c>
      <c r="B207" s="37" t="s">
        <v>217</v>
      </c>
      <c r="C207" s="37"/>
      <c r="D207" s="37"/>
      <c r="E207" s="37"/>
      <c r="F207" s="28">
        <f>F208</f>
        <v>124168</v>
      </c>
      <c r="G207" s="28">
        <f>G208</f>
        <v>0</v>
      </c>
      <c r="J207" s="25"/>
      <c r="K207" s="25"/>
      <c r="L207" s="25"/>
      <c r="M207" s="25"/>
      <c r="N207" s="25"/>
      <c r="O207" s="25"/>
    </row>
    <row r="208" spans="1:7" ht="31.5">
      <c r="A208" s="44" t="s">
        <v>120</v>
      </c>
      <c r="B208" s="37" t="s">
        <v>217</v>
      </c>
      <c r="C208" s="37" t="s">
        <v>121</v>
      </c>
      <c r="D208" s="37"/>
      <c r="E208" s="37"/>
      <c r="F208" s="28">
        <f>F209+F211</f>
        <v>124168</v>
      </c>
      <c r="G208" s="28">
        <f>G209+G211</f>
        <v>0</v>
      </c>
    </row>
    <row r="209" spans="1:7" ht="15.75">
      <c r="A209" s="44" t="s">
        <v>122</v>
      </c>
      <c r="B209" s="37" t="s">
        <v>217</v>
      </c>
      <c r="C209" s="37" t="s">
        <v>121</v>
      </c>
      <c r="D209" s="37" t="s">
        <v>123</v>
      </c>
      <c r="E209" s="37"/>
      <c r="F209" s="28">
        <f>F210</f>
        <v>81721</v>
      </c>
      <c r="G209" s="28">
        <f>G210</f>
        <v>0</v>
      </c>
    </row>
    <row r="210" spans="1:7" ht="15.75">
      <c r="A210" s="44" t="s">
        <v>0</v>
      </c>
      <c r="B210" s="37" t="s">
        <v>217</v>
      </c>
      <c r="C210" s="37" t="s">
        <v>121</v>
      </c>
      <c r="D210" s="37" t="s">
        <v>123</v>
      </c>
      <c r="E210" s="37" t="s">
        <v>126</v>
      </c>
      <c r="F210" s="28">
        <v>81721</v>
      </c>
      <c r="G210" s="28">
        <v>0</v>
      </c>
    </row>
    <row r="211" spans="1:7" ht="15.75">
      <c r="A211" s="44" t="s">
        <v>78</v>
      </c>
      <c r="B211" s="37" t="s">
        <v>217</v>
      </c>
      <c r="C211" s="37" t="s">
        <v>121</v>
      </c>
      <c r="D211" s="37" t="s">
        <v>14</v>
      </c>
      <c r="E211" s="37"/>
      <c r="F211" s="28">
        <f>F212</f>
        <v>42447</v>
      </c>
      <c r="G211" s="28">
        <f>G212</f>
        <v>0</v>
      </c>
    </row>
    <row r="212" spans="1:7" ht="15.75">
      <c r="A212" s="44" t="s">
        <v>15</v>
      </c>
      <c r="B212" s="37" t="s">
        <v>217</v>
      </c>
      <c r="C212" s="37" t="s">
        <v>121</v>
      </c>
      <c r="D212" s="37" t="s">
        <v>14</v>
      </c>
      <c r="E212" s="37" t="s">
        <v>137</v>
      </c>
      <c r="F212" s="28">
        <v>42447</v>
      </c>
      <c r="G212" s="28">
        <v>0</v>
      </c>
    </row>
    <row r="213" spans="1:7" ht="63">
      <c r="A213" s="43" t="s">
        <v>219</v>
      </c>
      <c r="B213" s="38" t="s">
        <v>221</v>
      </c>
      <c r="C213" s="38"/>
      <c r="D213" s="38"/>
      <c r="E213" s="38"/>
      <c r="F213" s="31">
        <f>F214+F221</f>
        <v>998000</v>
      </c>
      <c r="G213" s="31">
        <f>G214+G221</f>
        <v>0</v>
      </c>
    </row>
    <row r="214" spans="1:7" ht="47.25">
      <c r="A214" s="44" t="s">
        <v>79</v>
      </c>
      <c r="B214" s="37" t="s">
        <v>220</v>
      </c>
      <c r="C214" s="37"/>
      <c r="D214" s="37"/>
      <c r="E214" s="37"/>
      <c r="F214" s="28">
        <f>F215+F218</f>
        <v>788000</v>
      </c>
      <c r="G214" s="28">
        <f>G215+G218</f>
        <v>0</v>
      </c>
    </row>
    <row r="215" spans="1:7" ht="31.5">
      <c r="A215" s="44" t="s">
        <v>129</v>
      </c>
      <c r="B215" s="37" t="s">
        <v>220</v>
      </c>
      <c r="C215" s="37" t="s">
        <v>130</v>
      </c>
      <c r="D215" s="37"/>
      <c r="E215" s="37"/>
      <c r="F215" s="28">
        <f>F216</f>
        <v>440000</v>
      </c>
      <c r="G215" s="28">
        <f>G216</f>
        <v>0</v>
      </c>
    </row>
    <row r="216" spans="1:7" ht="15.75">
      <c r="A216" s="44" t="s">
        <v>28</v>
      </c>
      <c r="B216" s="37" t="s">
        <v>220</v>
      </c>
      <c r="C216" s="37" t="s">
        <v>130</v>
      </c>
      <c r="D216" s="37" t="s">
        <v>137</v>
      </c>
      <c r="E216" s="37"/>
      <c r="F216" s="28">
        <f>F217</f>
        <v>440000</v>
      </c>
      <c r="G216" s="28">
        <f>G217</f>
        <v>0</v>
      </c>
    </row>
    <row r="217" spans="1:7" ht="15.75">
      <c r="A217" s="44" t="s">
        <v>29</v>
      </c>
      <c r="B217" s="37" t="s">
        <v>220</v>
      </c>
      <c r="C217" s="37" t="s">
        <v>130</v>
      </c>
      <c r="D217" s="37" t="s">
        <v>137</v>
      </c>
      <c r="E217" s="37" t="s">
        <v>30</v>
      </c>
      <c r="F217" s="28">
        <f>240000+200000</f>
        <v>440000</v>
      </c>
      <c r="G217" s="28">
        <v>0</v>
      </c>
    </row>
    <row r="218" spans="1:7" ht="31.5">
      <c r="A218" s="44" t="s">
        <v>120</v>
      </c>
      <c r="B218" s="37" t="s">
        <v>220</v>
      </c>
      <c r="C218" s="37" t="s">
        <v>121</v>
      </c>
      <c r="D218" s="37"/>
      <c r="E218" s="37"/>
      <c r="F218" s="28">
        <f>F219</f>
        <v>348000</v>
      </c>
      <c r="G218" s="28">
        <f>G219</f>
        <v>0</v>
      </c>
    </row>
    <row r="219" spans="1:7" ht="15.75">
      <c r="A219" s="44" t="s">
        <v>78</v>
      </c>
      <c r="B219" s="37" t="s">
        <v>220</v>
      </c>
      <c r="C219" s="37" t="s">
        <v>121</v>
      </c>
      <c r="D219" s="37" t="s">
        <v>14</v>
      </c>
      <c r="E219" s="37"/>
      <c r="F219" s="28">
        <f>F220</f>
        <v>348000</v>
      </c>
      <c r="G219" s="28">
        <f>G220</f>
        <v>0</v>
      </c>
    </row>
    <row r="220" spans="1:7" ht="15.75">
      <c r="A220" s="44" t="s">
        <v>15</v>
      </c>
      <c r="B220" s="37" t="s">
        <v>220</v>
      </c>
      <c r="C220" s="37" t="s">
        <v>121</v>
      </c>
      <c r="D220" s="37" t="s">
        <v>14</v>
      </c>
      <c r="E220" s="37" t="s">
        <v>137</v>
      </c>
      <c r="F220" s="28">
        <v>348000</v>
      </c>
      <c r="G220" s="28">
        <v>0</v>
      </c>
    </row>
    <row r="221" spans="1:7" ht="31.5">
      <c r="A221" s="44" t="s">
        <v>80</v>
      </c>
      <c r="B221" s="37" t="s">
        <v>222</v>
      </c>
      <c r="C221" s="37"/>
      <c r="D221" s="37"/>
      <c r="E221" s="37"/>
      <c r="F221" s="28">
        <f>F222</f>
        <v>210000</v>
      </c>
      <c r="G221" s="28">
        <f>G222</f>
        <v>0</v>
      </c>
    </row>
    <row r="222" spans="1:7" ht="31.5">
      <c r="A222" s="44" t="s">
        <v>120</v>
      </c>
      <c r="B222" s="37" t="s">
        <v>222</v>
      </c>
      <c r="C222" s="37" t="s">
        <v>121</v>
      </c>
      <c r="D222" s="37"/>
      <c r="E222" s="37"/>
      <c r="F222" s="28">
        <f>F223</f>
        <v>210000</v>
      </c>
      <c r="G222" s="28">
        <f>G223</f>
        <v>0</v>
      </c>
    </row>
    <row r="223" spans="1:7" ht="15.75">
      <c r="A223" s="44" t="s">
        <v>78</v>
      </c>
      <c r="B223" s="37" t="s">
        <v>222</v>
      </c>
      <c r="C223" s="37" t="s">
        <v>121</v>
      </c>
      <c r="D223" s="37" t="s">
        <v>14</v>
      </c>
      <c r="E223" s="37"/>
      <c r="F223" s="28">
        <f>F224+F225</f>
        <v>210000</v>
      </c>
      <c r="G223" s="28">
        <f>G224+G225</f>
        <v>0</v>
      </c>
    </row>
    <row r="224" spans="1:7" ht="15.75">
      <c r="A224" s="44" t="s">
        <v>15</v>
      </c>
      <c r="B224" s="37" t="s">
        <v>222</v>
      </c>
      <c r="C224" s="37" t="s">
        <v>121</v>
      </c>
      <c r="D224" s="37" t="s">
        <v>14</v>
      </c>
      <c r="E224" s="37" t="s">
        <v>137</v>
      </c>
      <c r="F224" s="28">
        <v>10000</v>
      </c>
      <c r="G224" s="28">
        <v>0</v>
      </c>
    </row>
    <row r="225" spans="1:7" ht="15.75">
      <c r="A225" s="44" t="s">
        <v>81</v>
      </c>
      <c r="B225" s="37" t="s">
        <v>222</v>
      </c>
      <c r="C225" s="37" t="s">
        <v>121</v>
      </c>
      <c r="D225" s="37" t="s">
        <v>14</v>
      </c>
      <c r="E225" s="37" t="s">
        <v>138</v>
      </c>
      <c r="F225" s="28">
        <v>200000</v>
      </c>
      <c r="G225" s="28">
        <v>0</v>
      </c>
    </row>
    <row r="226" spans="1:7" ht="47.25">
      <c r="A226" s="45" t="s">
        <v>85</v>
      </c>
      <c r="B226" s="38" t="s">
        <v>224</v>
      </c>
      <c r="C226" s="38"/>
      <c r="D226" s="38"/>
      <c r="E226" s="38"/>
      <c r="F226" s="31">
        <f>F227+F237+F263+F270</f>
        <v>51731698</v>
      </c>
      <c r="G226" s="31">
        <f>G227+G237+G263+G270</f>
        <v>82898</v>
      </c>
    </row>
    <row r="227" spans="1:7" ht="31.5">
      <c r="A227" s="43" t="s">
        <v>88</v>
      </c>
      <c r="B227" s="38" t="s">
        <v>225</v>
      </c>
      <c r="C227" s="38"/>
      <c r="D227" s="38"/>
      <c r="E227" s="38"/>
      <c r="F227" s="31">
        <f>F228</f>
        <v>4350000</v>
      </c>
      <c r="G227" s="31">
        <f>G228</f>
        <v>0</v>
      </c>
    </row>
    <row r="228" spans="1:7" ht="63">
      <c r="A228" s="43" t="s">
        <v>223</v>
      </c>
      <c r="B228" s="38" t="s">
        <v>226</v>
      </c>
      <c r="C228" s="38"/>
      <c r="D228" s="38"/>
      <c r="E228" s="38"/>
      <c r="F228" s="31">
        <f>F229+F233</f>
        <v>4350000</v>
      </c>
      <c r="G228" s="31">
        <f>G229+G233</f>
        <v>0</v>
      </c>
    </row>
    <row r="229" spans="1:15" s="36" customFormat="1" ht="63">
      <c r="A229" s="43" t="s">
        <v>93</v>
      </c>
      <c r="B229" s="37" t="s">
        <v>390</v>
      </c>
      <c r="C229" s="37"/>
      <c r="D229" s="37"/>
      <c r="E229" s="37"/>
      <c r="F229" s="35">
        <f aca="true" t="shared" si="20" ref="F229:G231">F230</f>
        <v>1500000</v>
      </c>
      <c r="G229" s="35">
        <f t="shared" si="20"/>
        <v>0</v>
      </c>
      <c r="J229" s="26"/>
      <c r="K229" s="26"/>
      <c r="L229" s="26"/>
      <c r="M229" s="26"/>
      <c r="N229" s="26"/>
      <c r="O229" s="26"/>
    </row>
    <row r="230" spans="1:15" s="36" customFormat="1" ht="31.5">
      <c r="A230" s="44" t="s">
        <v>120</v>
      </c>
      <c r="B230" s="37" t="s">
        <v>390</v>
      </c>
      <c r="C230" s="37" t="s">
        <v>121</v>
      </c>
      <c r="D230" s="37"/>
      <c r="E230" s="37"/>
      <c r="F230" s="35">
        <f t="shared" si="20"/>
        <v>1500000</v>
      </c>
      <c r="G230" s="35">
        <f t="shared" si="20"/>
        <v>0</v>
      </c>
      <c r="J230" s="26"/>
      <c r="K230" s="26"/>
      <c r="L230" s="26"/>
      <c r="M230" s="26"/>
      <c r="N230" s="26"/>
      <c r="O230" s="26"/>
    </row>
    <row r="231" spans="1:15" s="36" customFormat="1" ht="15.75">
      <c r="A231" s="44" t="s">
        <v>34</v>
      </c>
      <c r="B231" s="37" t="s">
        <v>390</v>
      </c>
      <c r="C231" s="37" t="s">
        <v>121</v>
      </c>
      <c r="D231" s="37" t="s">
        <v>144</v>
      </c>
      <c r="E231" s="37"/>
      <c r="F231" s="35">
        <f t="shared" si="20"/>
        <v>1500000</v>
      </c>
      <c r="G231" s="35">
        <f t="shared" si="20"/>
        <v>0</v>
      </c>
      <c r="J231" s="26"/>
      <c r="K231" s="26"/>
      <c r="L231" s="26"/>
      <c r="M231" s="26"/>
      <c r="N231" s="26"/>
      <c r="O231" s="26"/>
    </row>
    <row r="232" spans="1:15" s="36" customFormat="1" ht="15.75">
      <c r="A232" s="44" t="s">
        <v>36</v>
      </c>
      <c r="B232" s="37" t="s">
        <v>390</v>
      </c>
      <c r="C232" s="37" t="s">
        <v>121</v>
      </c>
      <c r="D232" s="37" t="s">
        <v>144</v>
      </c>
      <c r="E232" s="37" t="s">
        <v>126</v>
      </c>
      <c r="F232" s="35">
        <v>1500000</v>
      </c>
      <c r="G232" s="35">
        <v>0</v>
      </c>
      <c r="J232" s="26"/>
      <c r="K232" s="26"/>
      <c r="L232" s="26"/>
      <c r="M232" s="26"/>
      <c r="N232" s="26"/>
      <c r="O232" s="26"/>
    </row>
    <row r="233" spans="1:7" ht="47.25">
      <c r="A233" s="44" t="s">
        <v>89</v>
      </c>
      <c r="B233" s="37" t="s">
        <v>227</v>
      </c>
      <c r="C233" s="37"/>
      <c r="D233" s="37"/>
      <c r="E233" s="37"/>
      <c r="F233" s="28">
        <f>F234</f>
        <v>2850000</v>
      </c>
      <c r="G233" s="28">
        <f>G234</f>
        <v>0</v>
      </c>
    </row>
    <row r="234" spans="1:15" s="9" customFormat="1" ht="31.5">
      <c r="A234" s="44" t="s">
        <v>120</v>
      </c>
      <c r="B234" s="37" t="s">
        <v>227</v>
      </c>
      <c r="C234" s="37" t="s">
        <v>121</v>
      </c>
      <c r="D234" s="37"/>
      <c r="E234" s="37"/>
      <c r="F234" s="28">
        <f>F235</f>
        <v>2850000</v>
      </c>
      <c r="G234" s="28">
        <f>G235</f>
        <v>0</v>
      </c>
      <c r="J234" s="25"/>
      <c r="K234" s="25"/>
      <c r="L234" s="25"/>
      <c r="M234" s="25"/>
      <c r="N234" s="25"/>
      <c r="O234" s="25"/>
    </row>
    <row r="235" spans="1:7" ht="15.75">
      <c r="A235" s="44" t="s">
        <v>34</v>
      </c>
      <c r="B235" s="37" t="s">
        <v>227</v>
      </c>
      <c r="C235" s="37" t="s">
        <v>121</v>
      </c>
      <c r="D235" s="37" t="s">
        <v>144</v>
      </c>
      <c r="E235" s="37"/>
      <c r="F235" s="28">
        <f>F236</f>
        <v>2850000</v>
      </c>
      <c r="G235" s="28">
        <v>0</v>
      </c>
    </row>
    <row r="236" spans="1:7" ht="15.75">
      <c r="A236" s="44" t="s">
        <v>36</v>
      </c>
      <c r="B236" s="37" t="s">
        <v>227</v>
      </c>
      <c r="C236" s="37" t="s">
        <v>121</v>
      </c>
      <c r="D236" s="37" t="s">
        <v>144</v>
      </c>
      <c r="E236" s="37" t="s">
        <v>126</v>
      </c>
      <c r="F236" s="28">
        <v>2850000</v>
      </c>
      <c r="G236" s="28">
        <v>0</v>
      </c>
    </row>
    <row r="237" spans="1:7" ht="31.5">
      <c r="A237" s="43" t="s">
        <v>90</v>
      </c>
      <c r="B237" s="38" t="s">
        <v>228</v>
      </c>
      <c r="C237" s="38"/>
      <c r="D237" s="38"/>
      <c r="E237" s="38"/>
      <c r="F237" s="31">
        <f>F238</f>
        <v>7600898</v>
      </c>
      <c r="G237" s="31">
        <f>G238</f>
        <v>82898</v>
      </c>
    </row>
    <row r="238" spans="1:7" ht="63">
      <c r="A238" s="43" t="s">
        <v>230</v>
      </c>
      <c r="B238" s="38" t="s">
        <v>229</v>
      </c>
      <c r="C238" s="38"/>
      <c r="D238" s="38"/>
      <c r="E238" s="38"/>
      <c r="F238" s="31">
        <f>F239+F243+F247+F251+F255+F259</f>
        <v>7600898</v>
      </c>
      <c r="G238" s="31">
        <f>G239+G243+G247+G251+G255+G259</f>
        <v>82898</v>
      </c>
    </row>
    <row r="239" spans="1:7" ht="47.25">
      <c r="A239" s="44" t="s">
        <v>79</v>
      </c>
      <c r="B239" s="37" t="s">
        <v>231</v>
      </c>
      <c r="C239" s="37"/>
      <c r="D239" s="37"/>
      <c r="E239" s="37"/>
      <c r="F239" s="28">
        <f aca="true" t="shared" si="21" ref="F239:G241">F240</f>
        <v>20000</v>
      </c>
      <c r="G239" s="28">
        <f t="shared" si="21"/>
        <v>0</v>
      </c>
    </row>
    <row r="240" spans="1:7" ht="31.5">
      <c r="A240" s="44" t="s">
        <v>120</v>
      </c>
      <c r="B240" s="37" t="s">
        <v>231</v>
      </c>
      <c r="C240" s="37" t="s">
        <v>121</v>
      </c>
      <c r="D240" s="37"/>
      <c r="E240" s="37"/>
      <c r="F240" s="28">
        <f t="shared" si="21"/>
        <v>20000</v>
      </c>
      <c r="G240" s="28">
        <f t="shared" si="21"/>
        <v>0</v>
      </c>
    </row>
    <row r="241" spans="1:7" ht="15.75">
      <c r="A241" s="44" t="s">
        <v>34</v>
      </c>
      <c r="B241" s="37" t="s">
        <v>231</v>
      </c>
      <c r="C241" s="37" t="s">
        <v>121</v>
      </c>
      <c r="D241" s="37" t="s">
        <v>144</v>
      </c>
      <c r="E241" s="37"/>
      <c r="F241" s="28">
        <f t="shared" si="21"/>
        <v>20000</v>
      </c>
      <c r="G241" s="28">
        <f t="shared" si="21"/>
        <v>0</v>
      </c>
    </row>
    <row r="242" spans="1:7" ht="15.75">
      <c r="A242" s="44" t="s">
        <v>55</v>
      </c>
      <c r="B242" s="37" t="s">
        <v>231</v>
      </c>
      <c r="C242" s="37" t="s">
        <v>121</v>
      </c>
      <c r="D242" s="37" t="s">
        <v>144</v>
      </c>
      <c r="E242" s="37" t="s">
        <v>127</v>
      </c>
      <c r="F242" s="28">
        <v>20000</v>
      </c>
      <c r="G242" s="28">
        <v>0</v>
      </c>
    </row>
    <row r="243" spans="1:7" ht="47.25">
      <c r="A243" s="44" t="s">
        <v>89</v>
      </c>
      <c r="B243" s="37" t="s">
        <v>232</v>
      </c>
      <c r="C243" s="37"/>
      <c r="D243" s="37"/>
      <c r="E243" s="37"/>
      <c r="F243" s="28">
        <f aca="true" t="shared" si="22" ref="F243:G245">F244</f>
        <v>5648000</v>
      </c>
      <c r="G243" s="28">
        <f t="shared" si="22"/>
        <v>0</v>
      </c>
    </row>
    <row r="244" spans="1:7" ht="31.5">
      <c r="A244" s="44" t="s">
        <v>120</v>
      </c>
      <c r="B244" s="37" t="s">
        <v>232</v>
      </c>
      <c r="C244" s="37" t="s">
        <v>121</v>
      </c>
      <c r="D244" s="37"/>
      <c r="E244" s="37"/>
      <c r="F244" s="28">
        <f t="shared" si="22"/>
        <v>5648000</v>
      </c>
      <c r="G244" s="28">
        <f t="shared" si="22"/>
        <v>0</v>
      </c>
    </row>
    <row r="245" spans="1:7" ht="15.75">
      <c r="A245" s="44" t="s">
        <v>34</v>
      </c>
      <c r="B245" s="37" t="s">
        <v>232</v>
      </c>
      <c r="C245" s="37" t="s">
        <v>121</v>
      </c>
      <c r="D245" s="37" t="s">
        <v>144</v>
      </c>
      <c r="E245" s="37"/>
      <c r="F245" s="28">
        <f t="shared" si="22"/>
        <v>5648000</v>
      </c>
      <c r="G245" s="28">
        <f t="shared" si="22"/>
        <v>0</v>
      </c>
    </row>
    <row r="246" spans="1:7" ht="15.75">
      <c r="A246" s="44" t="s">
        <v>55</v>
      </c>
      <c r="B246" s="37" t="s">
        <v>232</v>
      </c>
      <c r="C246" s="37" t="s">
        <v>121</v>
      </c>
      <c r="D246" s="37" t="s">
        <v>144</v>
      </c>
      <c r="E246" s="37" t="s">
        <v>127</v>
      </c>
      <c r="F246" s="28">
        <v>5648000</v>
      </c>
      <c r="G246" s="28">
        <v>0</v>
      </c>
    </row>
    <row r="247" spans="1:15" s="36" customFormat="1" ht="31.5">
      <c r="A247" s="44" t="s">
        <v>393</v>
      </c>
      <c r="B247" s="37" t="s">
        <v>391</v>
      </c>
      <c r="C247" s="37"/>
      <c r="D247" s="37"/>
      <c r="E247" s="37"/>
      <c r="F247" s="28">
        <f aca="true" t="shared" si="23" ref="F247:G249">F248</f>
        <v>1800000</v>
      </c>
      <c r="G247" s="28">
        <f t="shared" si="23"/>
        <v>0</v>
      </c>
      <c r="J247" s="26"/>
      <c r="K247" s="26"/>
      <c r="L247" s="26"/>
      <c r="M247" s="26"/>
      <c r="N247" s="26"/>
      <c r="O247" s="26"/>
    </row>
    <row r="248" spans="1:15" s="36" customFormat="1" ht="47.25">
      <c r="A248" s="44" t="s">
        <v>396</v>
      </c>
      <c r="B248" s="37" t="s">
        <v>391</v>
      </c>
      <c r="C248" s="37" t="s">
        <v>392</v>
      </c>
      <c r="D248" s="37"/>
      <c r="E248" s="37"/>
      <c r="F248" s="28">
        <f t="shared" si="23"/>
        <v>1800000</v>
      </c>
      <c r="G248" s="28">
        <f t="shared" si="23"/>
        <v>0</v>
      </c>
      <c r="J248" s="26"/>
      <c r="K248" s="26"/>
      <c r="L248" s="26"/>
      <c r="M248" s="26"/>
      <c r="N248" s="26"/>
      <c r="O248" s="26"/>
    </row>
    <row r="249" spans="1:15" s="36" customFormat="1" ht="15.75">
      <c r="A249" s="44" t="s">
        <v>34</v>
      </c>
      <c r="B249" s="37" t="s">
        <v>391</v>
      </c>
      <c r="C249" s="37" t="s">
        <v>392</v>
      </c>
      <c r="D249" s="37" t="s">
        <v>144</v>
      </c>
      <c r="E249" s="37"/>
      <c r="F249" s="28">
        <f t="shared" si="23"/>
        <v>1800000</v>
      </c>
      <c r="G249" s="28">
        <f t="shared" si="23"/>
        <v>0</v>
      </c>
      <c r="J249" s="26"/>
      <c r="K249" s="26"/>
      <c r="L249" s="26"/>
      <c r="M249" s="26"/>
      <c r="N249" s="26"/>
      <c r="O249" s="26"/>
    </row>
    <row r="250" spans="1:15" s="36" customFormat="1" ht="15.75">
      <c r="A250" s="44" t="s">
        <v>55</v>
      </c>
      <c r="B250" s="37" t="s">
        <v>391</v>
      </c>
      <c r="C250" s="37" t="s">
        <v>392</v>
      </c>
      <c r="D250" s="37" t="s">
        <v>144</v>
      </c>
      <c r="E250" s="37" t="s">
        <v>127</v>
      </c>
      <c r="F250" s="28">
        <v>1800000</v>
      </c>
      <c r="G250" s="28">
        <v>0</v>
      </c>
      <c r="J250" s="26"/>
      <c r="K250" s="26"/>
      <c r="L250" s="26"/>
      <c r="M250" s="26"/>
      <c r="N250" s="26"/>
      <c r="O250" s="26"/>
    </row>
    <row r="251" spans="1:15" s="9" customFormat="1" ht="31.5">
      <c r="A251" s="44" t="s">
        <v>77</v>
      </c>
      <c r="B251" s="37" t="s">
        <v>233</v>
      </c>
      <c r="C251" s="37"/>
      <c r="D251" s="37"/>
      <c r="E251" s="37"/>
      <c r="F251" s="28">
        <f aca="true" t="shared" si="24" ref="F251:G253">F252</f>
        <v>50000</v>
      </c>
      <c r="G251" s="28">
        <f t="shared" si="24"/>
        <v>0</v>
      </c>
      <c r="J251" s="25"/>
      <c r="K251" s="25"/>
      <c r="L251" s="25"/>
      <c r="M251" s="25"/>
      <c r="N251" s="25"/>
      <c r="O251" s="25"/>
    </row>
    <row r="252" spans="1:15" s="9" customFormat="1" ht="31.5">
      <c r="A252" s="44" t="s">
        <v>129</v>
      </c>
      <c r="B252" s="37" t="s">
        <v>233</v>
      </c>
      <c r="C252" s="37" t="s">
        <v>130</v>
      </c>
      <c r="D252" s="37"/>
      <c r="E252" s="37"/>
      <c r="F252" s="28">
        <f t="shared" si="24"/>
        <v>50000</v>
      </c>
      <c r="G252" s="28">
        <f t="shared" si="24"/>
        <v>0</v>
      </c>
      <c r="J252" s="25"/>
      <c r="K252" s="25"/>
      <c r="L252" s="25"/>
      <c r="M252" s="25"/>
      <c r="N252" s="25"/>
      <c r="O252" s="25"/>
    </row>
    <row r="253" spans="1:15" s="9" customFormat="1" ht="15.75">
      <c r="A253" s="44" t="s">
        <v>34</v>
      </c>
      <c r="B253" s="37" t="s">
        <v>233</v>
      </c>
      <c r="C253" s="37" t="s">
        <v>130</v>
      </c>
      <c r="D253" s="37" t="s">
        <v>144</v>
      </c>
      <c r="E253" s="37"/>
      <c r="F253" s="28">
        <f t="shared" si="24"/>
        <v>50000</v>
      </c>
      <c r="G253" s="28">
        <f t="shared" si="24"/>
        <v>0</v>
      </c>
      <c r="J253" s="25"/>
      <c r="K253" s="25"/>
      <c r="L253" s="25"/>
      <c r="M253" s="25"/>
      <c r="N253" s="25"/>
      <c r="O253" s="25"/>
    </row>
    <row r="254" spans="1:7" ht="15.75">
      <c r="A254" s="44" t="s">
        <v>55</v>
      </c>
      <c r="B254" s="37" t="s">
        <v>233</v>
      </c>
      <c r="C254" s="37" t="s">
        <v>130</v>
      </c>
      <c r="D254" s="37" t="s">
        <v>144</v>
      </c>
      <c r="E254" s="37" t="s">
        <v>127</v>
      </c>
      <c r="F254" s="28">
        <v>50000</v>
      </c>
      <c r="G254" s="28">
        <v>0</v>
      </c>
    </row>
    <row r="255" spans="1:7" ht="47.25">
      <c r="A255" s="44" t="s">
        <v>162</v>
      </c>
      <c r="B255" s="37" t="s">
        <v>234</v>
      </c>
      <c r="C255" s="37"/>
      <c r="D255" s="37"/>
      <c r="E255" s="37"/>
      <c r="F255" s="28">
        <f aca="true" t="shared" si="25" ref="F255:G257">F256</f>
        <v>65278</v>
      </c>
      <c r="G255" s="28">
        <f t="shared" si="25"/>
        <v>65278</v>
      </c>
    </row>
    <row r="256" spans="1:7" ht="31.5">
      <c r="A256" s="44" t="s">
        <v>129</v>
      </c>
      <c r="B256" s="37" t="s">
        <v>234</v>
      </c>
      <c r="C256" s="37" t="s">
        <v>130</v>
      </c>
      <c r="D256" s="37"/>
      <c r="E256" s="37"/>
      <c r="F256" s="28">
        <f t="shared" si="25"/>
        <v>65278</v>
      </c>
      <c r="G256" s="28">
        <f t="shared" si="25"/>
        <v>65278</v>
      </c>
    </row>
    <row r="257" spans="1:7" ht="15.75">
      <c r="A257" s="44" t="s">
        <v>32</v>
      </c>
      <c r="B257" s="37" t="s">
        <v>234</v>
      </c>
      <c r="C257" s="37" t="s">
        <v>130</v>
      </c>
      <c r="D257" s="37" t="s">
        <v>138</v>
      </c>
      <c r="E257" s="37"/>
      <c r="F257" s="28">
        <f t="shared" si="25"/>
        <v>65278</v>
      </c>
      <c r="G257" s="28">
        <f t="shared" si="25"/>
        <v>65278</v>
      </c>
    </row>
    <row r="258" spans="1:15" s="9" customFormat="1" ht="15.75">
      <c r="A258" s="44" t="s">
        <v>165</v>
      </c>
      <c r="B258" s="37" t="s">
        <v>234</v>
      </c>
      <c r="C258" s="37" t="s">
        <v>130</v>
      </c>
      <c r="D258" s="37" t="s">
        <v>138</v>
      </c>
      <c r="E258" s="37" t="s">
        <v>144</v>
      </c>
      <c r="F258" s="28">
        <v>65278</v>
      </c>
      <c r="G258" s="28">
        <f>F258</f>
        <v>65278</v>
      </c>
      <c r="J258" s="25"/>
      <c r="K258" s="25"/>
      <c r="L258" s="25"/>
      <c r="M258" s="25"/>
      <c r="N258" s="25"/>
      <c r="O258" s="25"/>
    </row>
    <row r="259" spans="1:15" s="9" customFormat="1" ht="63">
      <c r="A259" s="44" t="s">
        <v>163</v>
      </c>
      <c r="B259" s="37" t="s">
        <v>235</v>
      </c>
      <c r="C259" s="37"/>
      <c r="D259" s="37"/>
      <c r="E259" s="37"/>
      <c r="F259" s="28">
        <f>F260</f>
        <v>17620</v>
      </c>
      <c r="G259" s="28">
        <f>F259</f>
        <v>17620</v>
      </c>
      <c r="J259" s="25"/>
      <c r="K259" s="25"/>
      <c r="L259" s="25"/>
      <c r="M259" s="25"/>
      <c r="N259" s="25"/>
      <c r="O259" s="25"/>
    </row>
    <row r="260" spans="1:7" ht="31.5">
      <c r="A260" s="44" t="s">
        <v>129</v>
      </c>
      <c r="B260" s="37" t="s">
        <v>235</v>
      </c>
      <c r="C260" s="37" t="s">
        <v>130</v>
      </c>
      <c r="D260" s="37"/>
      <c r="E260" s="37"/>
      <c r="F260" s="28">
        <f>F261</f>
        <v>17620</v>
      </c>
      <c r="G260" s="28">
        <f>F260</f>
        <v>17620</v>
      </c>
    </row>
    <row r="261" spans="1:7" ht="15.75">
      <c r="A261" s="44" t="s">
        <v>32</v>
      </c>
      <c r="B261" s="37" t="s">
        <v>235</v>
      </c>
      <c r="C261" s="37" t="s">
        <v>130</v>
      </c>
      <c r="D261" s="37" t="s">
        <v>138</v>
      </c>
      <c r="E261" s="37"/>
      <c r="F261" s="28">
        <f>F262</f>
        <v>17620</v>
      </c>
      <c r="G261" s="28">
        <f>F261</f>
        <v>17620</v>
      </c>
    </row>
    <row r="262" spans="1:7" ht="15.75">
      <c r="A262" s="44" t="s">
        <v>165</v>
      </c>
      <c r="B262" s="37" t="s">
        <v>235</v>
      </c>
      <c r="C262" s="37" t="s">
        <v>130</v>
      </c>
      <c r="D262" s="37" t="s">
        <v>138</v>
      </c>
      <c r="E262" s="37" t="s">
        <v>144</v>
      </c>
      <c r="F262" s="28">
        <v>17620</v>
      </c>
      <c r="G262" s="28">
        <f>F262</f>
        <v>17620</v>
      </c>
    </row>
    <row r="263" spans="1:7" ht="47.25">
      <c r="A263" s="43" t="s">
        <v>91</v>
      </c>
      <c r="B263" s="38" t="s">
        <v>337</v>
      </c>
      <c r="C263" s="38"/>
      <c r="D263" s="38"/>
      <c r="E263" s="38"/>
      <c r="F263" s="31">
        <f>F265</f>
        <v>3586000</v>
      </c>
      <c r="G263" s="31">
        <f>G265</f>
        <v>0</v>
      </c>
    </row>
    <row r="264" spans="1:7" ht="47.25">
      <c r="A264" s="43" t="s">
        <v>236</v>
      </c>
      <c r="B264" s="38" t="s">
        <v>338</v>
      </c>
      <c r="C264" s="38"/>
      <c r="D264" s="38"/>
      <c r="E264" s="38"/>
      <c r="F264" s="31">
        <f aca="true" t="shared" si="26" ref="F264:G266">F265</f>
        <v>3586000</v>
      </c>
      <c r="G264" s="31">
        <f t="shared" si="26"/>
        <v>0</v>
      </c>
    </row>
    <row r="265" spans="1:7" ht="47.25">
      <c r="A265" s="44" t="s">
        <v>93</v>
      </c>
      <c r="B265" s="37" t="s">
        <v>339</v>
      </c>
      <c r="C265" s="37"/>
      <c r="D265" s="37"/>
      <c r="E265" s="37"/>
      <c r="F265" s="28">
        <f t="shared" si="26"/>
        <v>3586000</v>
      </c>
      <c r="G265" s="28">
        <f t="shared" si="26"/>
        <v>0</v>
      </c>
    </row>
    <row r="266" spans="1:7" ht="31.5">
      <c r="A266" s="44" t="s">
        <v>120</v>
      </c>
      <c r="B266" s="37" t="s">
        <v>339</v>
      </c>
      <c r="C266" s="37" t="s">
        <v>121</v>
      </c>
      <c r="D266" s="37"/>
      <c r="E266" s="37"/>
      <c r="F266" s="28">
        <f t="shared" si="26"/>
        <v>3586000</v>
      </c>
      <c r="G266" s="28">
        <f t="shared" si="26"/>
        <v>0</v>
      </c>
    </row>
    <row r="267" spans="1:7" ht="15.75">
      <c r="A267" s="44" t="s">
        <v>34</v>
      </c>
      <c r="B267" s="37" t="s">
        <v>339</v>
      </c>
      <c r="C267" s="37" t="s">
        <v>121</v>
      </c>
      <c r="D267" s="37" t="s">
        <v>144</v>
      </c>
      <c r="E267" s="37"/>
      <c r="F267" s="28">
        <f>F268+F269</f>
        <v>3586000</v>
      </c>
      <c r="G267" s="28">
        <f>G268+G269</f>
        <v>0</v>
      </c>
    </row>
    <row r="268" spans="1:7" ht="15.75">
      <c r="A268" s="44" t="s">
        <v>38</v>
      </c>
      <c r="B268" s="37" t="s">
        <v>339</v>
      </c>
      <c r="C268" s="37" t="s">
        <v>121</v>
      </c>
      <c r="D268" s="37" t="s">
        <v>144</v>
      </c>
      <c r="E268" s="37" t="s">
        <v>137</v>
      </c>
      <c r="F268" s="28">
        <v>2726000</v>
      </c>
      <c r="G268" s="28">
        <v>0</v>
      </c>
    </row>
    <row r="269" spans="1:7" ht="15.75">
      <c r="A269" s="44" t="s">
        <v>36</v>
      </c>
      <c r="B269" s="37" t="s">
        <v>339</v>
      </c>
      <c r="C269" s="37" t="s">
        <v>121</v>
      </c>
      <c r="D269" s="37" t="s">
        <v>144</v>
      </c>
      <c r="E269" s="37" t="s">
        <v>126</v>
      </c>
      <c r="F269" s="46">
        <v>860000</v>
      </c>
      <c r="G269" s="28">
        <v>0</v>
      </c>
    </row>
    <row r="270" spans="1:7" ht="47.25">
      <c r="A270" s="43" t="s">
        <v>148</v>
      </c>
      <c r="B270" s="38" t="s">
        <v>238</v>
      </c>
      <c r="C270" s="38"/>
      <c r="D270" s="38"/>
      <c r="E270" s="38"/>
      <c r="F270" s="31">
        <f aca="true" t="shared" si="27" ref="F270:G274">F271</f>
        <v>36194800</v>
      </c>
      <c r="G270" s="31">
        <f t="shared" si="27"/>
        <v>0</v>
      </c>
    </row>
    <row r="271" spans="1:7" ht="63">
      <c r="A271" s="43" t="s">
        <v>237</v>
      </c>
      <c r="B271" s="38" t="s">
        <v>239</v>
      </c>
      <c r="C271" s="38"/>
      <c r="D271" s="38"/>
      <c r="E271" s="38"/>
      <c r="F271" s="31">
        <f t="shared" si="27"/>
        <v>36194800</v>
      </c>
      <c r="G271" s="31">
        <f t="shared" si="27"/>
        <v>0</v>
      </c>
    </row>
    <row r="272" spans="1:7" ht="63">
      <c r="A272" s="44" t="s">
        <v>10</v>
      </c>
      <c r="B272" s="37" t="s">
        <v>240</v>
      </c>
      <c r="C272" s="37"/>
      <c r="D272" s="37"/>
      <c r="E272" s="37"/>
      <c r="F272" s="28">
        <f t="shared" si="27"/>
        <v>36194800</v>
      </c>
      <c r="G272" s="28">
        <f t="shared" si="27"/>
        <v>0</v>
      </c>
    </row>
    <row r="273" spans="1:7" ht="31.5">
      <c r="A273" s="44" t="s">
        <v>120</v>
      </c>
      <c r="B273" s="37" t="s">
        <v>240</v>
      </c>
      <c r="C273" s="37" t="s">
        <v>121</v>
      </c>
      <c r="D273" s="37"/>
      <c r="E273" s="37"/>
      <c r="F273" s="28">
        <f t="shared" si="27"/>
        <v>36194800</v>
      </c>
      <c r="G273" s="28">
        <f t="shared" si="27"/>
        <v>0</v>
      </c>
    </row>
    <row r="274" spans="1:7" ht="15.75">
      <c r="A274" s="44" t="s">
        <v>34</v>
      </c>
      <c r="B274" s="37" t="s">
        <v>240</v>
      </c>
      <c r="C274" s="37" t="s">
        <v>121</v>
      </c>
      <c r="D274" s="37" t="s">
        <v>144</v>
      </c>
      <c r="E274" s="37"/>
      <c r="F274" s="28">
        <f t="shared" si="27"/>
        <v>36194800</v>
      </c>
      <c r="G274" s="28">
        <f t="shared" si="27"/>
        <v>0</v>
      </c>
    </row>
    <row r="275" spans="1:7" ht="31.5">
      <c r="A275" s="44" t="s">
        <v>35</v>
      </c>
      <c r="B275" s="37" t="s">
        <v>240</v>
      </c>
      <c r="C275" s="37" t="s">
        <v>121</v>
      </c>
      <c r="D275" s="37" t="s">
        <v>144</v>
      </c>
      <c r="E275" s="37" t="s">
        <v>144</v>
      </c>
      <c r="F275" s="28">
        <v>36194800</v>
      </c>
      <c r="G275" s="28">
        <v>0</v>
      </c>
    </row>
    <row r="276" spans="1:7" ht="47.25">
      <c r="A276" s="43" t="s">
        <v>92</v>
      </c>
      <c r="B276" s="38" t="s">
        <v>243</v>
      </c>
      <c r="C276" s="38"/>
      <c r="D276" s="38"/>
      <c r="E276" s="38"/>
      <c r="F276" s="31">
        <f>F277+F301+F307</f>
        <v>15502430</v>
      </c>
      <c r="G276" s="31">
        <f>G277+G301+G307</f>
        <v>0</v>
      </c>
    </row>
    <row r="277" spans="1:7" ht="63">
      <c r="A277" s="43" t="s">
        <v>376</v>
      </c>
      <c r="B277" s="38" t="s">
        <v>244</v>
      </c>
      <c r="C277" s="38"/>
      <c r="D277" s="38"/>
      <c r="E277" s="38"/>
      <c r="F277" s="31">
        <f>F278</f>
        <v>15055430</v>
      </c>
      <c r="G277" s="31">
        <f>G278</f>
        <v>0</v>
      </c>
    </row>
    <row r="278" spans="1:7" ht="78.75">
      <c r="A278" s="43" t="s">
        <v>246</v>
      </c>
      <c r="B278" s="38" t="s">
        <v>241</v>
      </c>
      <c r="C278" s="38"/>
      <c r="D278" s="38"/>
      <c r="E278" s="38"/>
      <c r="F278" s="31">
        <f>F279+F289+F293+F297</f>
        <v>15055430</v>
      </c>
      <c r="G278" s="31">
        <f>G279+G289+G293+G297</f>
        <v>0</v>
      </c>
    </row>
    <row r="279" spans="1:7" ht="63">
      <c r="A279" s="44" t="s">
        <v>10</v>
      </c>
      <c r="B279" s="37" t="s">
        <v>377</v>
      </c>
      <c r="C279" s="37"/>
      <c r="D279" s="37"/>
      <c r="E279" s="37"/>
      <c r="F279" s="28">
        <f>F280+F283+F286</f>
        <v>13273480</v>
      </c>
      <c r="G279" s="28">
        <f>G280+G283+G286</f>
        <v>0</v>
      </c>
    </row>
    <row r="280" spans="1:7" ht="78.75">
      <c r="A280" s="44" t="s">
        <v>140</v>
      </c>
      <c r="B280" s="37" t="s">
        <v>377</v>
      </c>
      <c r="C280" s="37" t="s">
        <v>141</v>
      </c>
      <c r="D280" s="37"/>
      <c r="E280" s="37"/>
      <c r="F280" s="28">
        <f>F281</f>
        <v>12097790</v>
      </c>
      <c r="G280" s="28">
        <f>G281</f>
        <v>0</v>
      </c>
    </row>
    <row r="281" spans="1:15" s="9" customFormat="1" ht="31.5">
      <c r="A281" s="44" t="s">
        <v>33</v>
      </c>
      <c r="B281" s="37" t="s">
        <v>377</v>
      </c>
      <c r="C281" s="37" t="s">
        <v>141</v>
      </c>
      <c r="D281" s="37" t="s">
        <v>127</v>
      </c>
      <c r="E281" s="37"/>
      <c r="F281" s="28">
        <f>F282</f>
        <v>12097790</v>
      </c>
      <c r="G281" s="28">
        <f>G282</f>
        <v>0</v>
      </c>
      <c r="J281" s="25"/>
      <c r="K281" s="25"/>
      <c r="L281" s="25"/>
      <c r="M281" s="25"/>
      <c r="N281" s="25"/>
      <c r="O281" s="25"/>
    </row>
    <row r="282" spans="1:15" s="9" customFormat="1" ht="47.25">
      <c r="A282" s="44" t="s">
        <v>58</v>
      </c>
      <c r="B282" s="37" t="s">
        <v>377</v>
      </c>
      <c r="C282" s="37" t="s">
        <v>141</v>
      </c>
      <c r="D282" s="37" t="s">
        <v>127</v>
      </c>
      <c r="E282" s="37" t="s">
        <v>125</v>
      </c>
      <c r="F282" s="28">
        <v>12097790</v>
      </c>
      <c r="G282" s="28">
        <v>0</v>
      </c>
      <c r="J282" s="25"/>
      <c r="K282" s="25"/>
      <c r="L282" s="25"/>
      <c r="M282" s="25"/>
      <c r="N282" s="25"/>
      <c r="O282" s="25"/>
    </row>
    <row r="283" spans="1:7" ht="31.5">
      <c r="A283" s="44" t="s">
        <v>129</v>
      </c>
      <c r="B283" s="37" t="s">
        <v>377</v>
      </c>
      <c r="C283" s="37" t="s">
        <v>130</v>
      </c>
      <c r="D283" s="37"/>
      <c r="E283" s="37"/>
      <c r="F283" s="28">
        <f>F284</f>
        <v>1164690</v>
      </c>
      <c r="G283" s="28">
        <f>G284</f>
        <v>0</v>
      </c>
    </row>
    <row r="284" spans="1:7" ht="31.5">
      <c r="A284" s="44" t="s">
        <v>33</v>
      </c>
      <c r="B284" s="37" t="s">
        <v>377</v>
      </c>
      <c r="C284" s="37" t="s">
        <v>130</v>
      </c>
      <c r="D284" s="37" t="s">
        <v>127</v>
      </c>
      <c r="E284" s="37"/>
      <c r="F284" s="28">
        <f>F285</f>
        <v>1164690</v>
      </c>
      <c r="G284" s="28">
        <f>G285</f>
        <v>0</v>
      </c>
    </row>
    <row r="285" spans="1:7" ht="47.25">
      <c r="A285" s="44" t="s">
        <v>58</v>
      </c>
      <c r="B285" s="37" t="s">
        <v>377</v>
      </c>
      <c r="C285" s="37" t="s">
        <v>130</v>
      </c>
      <c r="D285" s="37" t="s">
        <v>127</v>
      </c>
      <c r="E285" s="37" t="s">
        <v>125</v>
      </c>
      <c r="F285" s="28">
        <v>1164690</v>
      </c>
      <c r="G285" s="28">
        <v>0</v>
      </c>
    </row>
    <row r="286" spans="1:7" ht="15.75">
      <c r="A286" s="44" t="s">
        <v>142</v>
      </c>
      <c r="B286" s="37" t="s">
        <v>377</v>
      </c>
      <c r="C286" s="37" t="s">
        <v>143</v>
      </c>
      <c r="D286" s="37"/>
      <c r="E286" s="37"/>
      <c r="F286" s="28">
        <f>F287</f>
        <v>11000</v>
      </c>
      <c r="G286" s="28">
        <f>G287</f>
        <v>0</v>
      </c>
    </row>
    <row r="287" spans="1:15" s="9" customFormat="1" ht="31.5">
      <c r="A287" s="44" t="s">
        <v>33</v>
      </c>
      <c r="B287" s="37" t="s">
        <v>377</v>
      </c>
      <c r="C287" s="37" t="s">
        <v>143</v>
      </c>
      <c r="D287" s="37" t="s">
        <v>127</v>
      </c>
      <c r="E287" s="37"/>
      <c r="F287" s="28">
        <f>F288</f>
        <v>11000</v>
      </c>
      <c r="G287" s="28">
        <f>G288</f>
        <v>0</v>
      </c>
      <c r="J287" s="25"/>
      <c r="K287" s="25"/>
      <c r="L287" s="25"/>
      <c r="M287" s="25"/>
      <c r="N287" s="25"/>
      <c r="O287" s="25"/>
    </row>
    <row r="288" spans="1:15" s="9" customFormat="1" ht="47.25">
      <c r="A288" s="44" t="s">
        <v>58</v>
      </c>
      <c r="B288" s="37" t="s">
        <v>377</v>
      </c>
      <c r="C288" s="37" t="s">
        <v>143</v>
      </c>
      <c r="D288" s="37" t="s">
        <v>127</v>
      </c>
      <c r="E288" s="37" t="s">
        <v>125</v>
      </c>
      <c r="F288" s="28">
        <v>11000</v>
      </c>
      <c r="G288" s="28">
        <f>0</f>
        <v>0</v>
      </c>
      <c r="J288" s="25"/>
      <c r="K288" s="25"/>
      <c r="L288" s="25"/>
      <c r="M288" s="25"/>
      <c r="N288" s="25"/>
      <c r="O288" s="25"/>
    </row>
    <row r="289" spans="1:15" s="9" customFormat="1" ht="63">
      <c r="A289" s="44" t="s">
        <v>161</v>
      </c>
      <c r="B289" s="37" t="s">
        <v>378</v>
      </c>
      <c r="C289" s="37"/>
      <c r="D289" s="37"/>
      <c r="E289" s="37"/>
      <c r="F289" s="28">
        <f aca="true" t="shared" si="28" ref="F289:G291">F290</f>
        <v>160000</v>
      </c>
      <c r="G289" s="28">
        <f t="shared" si="28"/>
        <v>0</v>
      </c>
      <c r="J289" s="25"/>
      <c r="K289" s="25"/>
      <c r="L289" s="25"/>
      <c r="M289" s="25"/>
      <c r="N289" s="25"/>
      <c r="O289" s="25"/>
    </row>
    <row r="290" spans="1:7" ht="78.75">
      <c r="A290" s="44" t="s">
        <v>140</v>
      </c>
      <c r="B290" s="37" t="s">
        <v>378</v>
      </c>
      <c r="C290" s="37" t="s">
        <v>141</v>
      </c>
      <c r="D290" s="37"/>
      <c r="E290" s="37"/>
      <c r="F290" s="28">
        <f t="shared" si="28"/>
        <v>160000</v>
      </c>
      <c r="G290" s="28">
        <f t="shared" si="28"/>
        <v>0</v>
      </c>
    </row>
    <row r="291" spans="1:7" ht="31.5">
      <c r="A291" s="44" t="s">
        <v>33</v>
      </c>
      <c r="B291" s="37" t="s">
        <v>378</v>
      </c>
      <c r="C291" s="37" t="s">
        <v>141</v>
      </c>
      <c r="D291" s="37" t="s">
        <v>127</v>
      </c>
      <c r="E291" s="37"/>
      <c r="F291" s="28">
        <f t="shared" si="28"/>
        <v>160000</v>
      </c>
      <c r="G291" s="28">
        <f t="shared" si="28"/>
        <v>0</v>
      </c>
    </row>
    <row r="292" spans="1:7" ht="47.25">
      <c r="A292" s="44" t="s">
        <v>58</v>
      </c>
      <c r="B292" s="37" t="s">
        <v>378</v>
      </c>
      <c r="C292" s="37" t="s">
        <v>141</v>
      </c>
      <c r="D292" s="37" t="s">
        <v>127</v>
      </c>
      <c r="E292" s="37" t="s">
        <v>125</v>
      </c>
      <c r="F292" s="28">
        <v>160000</v>
      </c>
      <c r="G292" s="28">
        <v>0</v>
      </c>
    </row>
    <row r="293" spans="1:7" ht="15.75">
      <c r="A293" s="44" t="s">
        <v>94</v>
      </c>
      <c r="B293" s="37" t="s">
        <v>379</v>
      </c>
      <c r="C293" s="37"/>
      <c r="D293" s="37"/>
      <c r="E293" s="37"/>
      <c r="F293" s="28">
        <f aca="true" t="shared" si="29" ref="F293:G295">F294</f>
        <v>1000000</v>
      </c>
      <c r="G293" s="28">
        <f t="shared" si="29"/>
        <v>0</v>
      </c>
    </row>
    <row r="294" spans="1:15" s="9" customFormat="1" ht="15.75">
      <c r="A294" s="44" t="s">
        <v>142</v>
      </c>
      <c r="B294" s="37" t="s">
        <v>379</v>
      </c>
      <c r="C294" s="37" t="s">
        <v>143</v>
      </c>
      <c r="D294" s="37"/>
      <c r="E294" s="37"/>
      <c r="F294" s="28">
        <f t="shared" si="29"/>
        <v>1000000</v>
      </c>
      <c r="G294" s="28">
        <f t="shared" si="29"/>
        <v>0</v>
      </c>
      <c r="J294" s="25"/>
      <c r="K294" s="25"/>
      <c r="L294" s="25"/>
      <c r="M294" s="25"/>
      <c r="N294" s="25"/>
      <c r="O294" s="25"/>
    </row>
    <row r="295" spans="1:15" s="9" customFormat="1" ht="15.75">
      <c r="A295" s="44" t="s">
        <v>28</v>
      </c>
      <c r="B295" s="37" t="s">
        <v>379</v>
      </c>
      <c r="C295" s="37" t="s">
        <v>143</v>
      </c>
      <c r="D295" s="37" t="s">
        <v>137</v>
      </c>
      <c r="E295" s="37"/>
      <c r="F295" s="28">
        <f t="shared" si="29"/>
        <v>1000000</v>
      </c>
      <c r="G295" s="28">
        <f t="shared" si="29"/>
        <v>0</v>
      </c>
      <c r="J295" s="25"/>
      <c r="K295" s="25"/>
      <c r="L295" s="25"/>
      <c r="M295" s="25"/>
      <c r="N295" s="25"/>
      <c r="O295" s="25"/>
    </row>
    <row r="296" spans="1:15" s="11" customFormat="1" ht="15.75">
      <c r="A296" s="44" t="s">
        <v>66</v>
      </c>
      <c r="B296" s="37" t="s">
        <v>379</v>
      </c>
      <c r="C296" s="37" t="s">
        <v>143</v>
      </c>
      <c r="D296" s="37" t="s">
        <v>137</v>
      </c>
      <c r="E296" s="37" t="s">
        <v>17</v>
      </c>
      <c r="F296" s="28">
        <v>1000000</v>
      </c>
      <c r="G296" s="28">
        <v>0</v>
      </c>
      <c r="J296" s="51"/>
      <c r="K296" s="51"/>
      <c r="L296" s="51"/>
      <c r="M296" s="51"/>
      <c r="N296" s="51"/>
      <c r="O296" s="51"/>
    </row>
    <row r="297" spans="1:15" s="11" customFormat="1" ht="31.5">
      <c r="A297" s="44" t="s">
        <v>77</v>
      </c>
      <c r="B297" s="37" t="s">
        <v>242</v>
      </c>
      <c r="C297" s="37"/>
      <c r="D297" s="37"/>
      <c r="E297" s="37"/>
      <c r="F297" s="28">
        <f aca="true" t="shared" si="30" ref="F297:G299">F298</f>
        <v>621950</v>
      </c>
      <c r="G297" s="28">
        <f t="shared" si="30"/>
        <v>0</v>
      </c>
      <c r="J297" s="51"/>
      <c r="K297" s="51"/>
      <c r="L297" s="51"/>
      <c r="M297" s="51"/>
      <c r="N297" s="51"/>
      <c r="O297" s="51"/>
    </row>
    <row r="298" spans="1:15" s="11" customFormat="1" ht="31.5">
      <c r="A298" s="44" t="s">
        <v>129</v>
      </c>
      <c r="B298" s="37" t="s">
        <v>242</v>
      </c>
      <c r="C298" s="37" t="s">
        <v>130</v>
      </c>
      <c r="D298" s="37"/>
      <c r="E298" s="37"/>
      <c r="F298" s="28">
        <f t="shared" si="30"/>
        <v>621950</v>
      </c>
      <c r="G298" s="28">
        <f t="shared" si="30"/>
        <v>0</v>
      </c>
      <c r="J298" s="51"/>
      <c r="K298" s="51"/>
      <c r="L298" s="51"/>
      <c r="M298" s="51"/>
      <c r="N298" s="51"/>
      <c r="O298" s="51"/>
    </row>
    <row r="299" spans="1:15" s="11" customFormat="1" ht="15.75">
      <c r="A299" s="44" t="s">
        <v>28</v>
      </c>
      <c r="B299" s="37" t="s">
        <v>242</v>
      </c>
      <c r="C299" s="37" t="s">
        <v>130</v>
      </c>
      <c r="D299" s="37" t="s">
        <v>137</v>
      </c>
      <c r="E299" s="37"/>
      <c r="F299" s="28">
        <f t="shared" si="30"/>
        <v>621950</v>
      </c>
      <c r="G299" s="28">
        <f t="shared" si="30"/>
        <v>0</v>
      </c>
      <c r="J299" s="51"/>
      <c r="K299" s="51"/>
      <c r="L299" s="51"/>
      <c r="M299" s="51"/>
      <c r="N299" s="51"/>
      <c r="O299" s="51"/>
    </row>
    <row r="300" spans="1:15" s="11" customFormat="1" ht="15.75">
      <c r="A300" s="44" t="s">
        <v>29</v>
      </c>
      <c r="B300" s="37" t="s">
        <v>242</v>
      </c>
      <c r="C300" s="37" t="s">
        <v>130</v>
      </c>
      <c r="D300" s="37" t="s">
        <v>137</v>
      </c>
      <c r="E300" s="37" t="s">
        <v>30</v>
      </c>
      <c r="F300" s="28">
        <f>621950</f>
        <v>621950</v>
      </c>
      <c r="G300" s="28">
        <v>0</v>
      </c>
      <c r="J300" s="51"/>
      <c r="K300" s="51"/>
      <c r="L300" s="51"/>
      <c r="M300" s="51"/>
      <c r="N300" s="51"/>
      <c r="O300" s="51"/>
    </row>
    <row r="301" spans="1:15" s="11" customFormat="1" ht="31.5">
      <c r="A301" s="43" t="s">
        <v>380</v>
      </c>
      <c r="B301" s="38" t="s">
        <v>245</v>
      </c>
      <c r="C301" s="38"/>
      <c r="D301" s="38"/>
      <c r="E301" s="38"/>
      <c r="F301" s="31">
        <f>F303</f>
        <v>1000</v>
      </c>
      <c r="G301" s="31">
        <f>G303</f>
        <v>0</v>
      </c>
      <c r="J301" s="51"/>
      <c r="K301" s="51"/>
      <c r="L301" s="51"/>
      <c r="M301" s="51"/>
      <c r="N301" s="51"/>
      <c r="O301" s="51"/>
    </row>
    <row r="302" spans="1:7" ht="63">
      <c r="A302" s="43" t="s">
        <v>252</v>
      </c>
      <c r="B302" s="38" t="s">
        <v>247</v>
      </c>
      <c r="C302" s="38"/>
      <c r="D302" s="38"/>
      <c r="E302" s="38"/>
      <c r="F302" s="31">
        <f aca="true" t="shared" si="31" ref="F302:G305">F303</f>
        <v>1000</v>
      </c>
      <c r="G302" s="31">
        <f t="shared" si="31"/>
        <v>0</v>
      </c>
    </row>
    <row r="303" spans="1:7" ht="31.5">
      <c r="A303" s="44" t="s">
        <v>77</v>
      </c>
      <c r="B303" s="37" t="s">
        <v>249</v>
      </c>
      <c r="C303" s="37"/>
      <c r="D303" s="37"/>
      <c r="E303" s="37"/>
      <c r="F303" s="28">
        <f t="shared" si="31"/>
        <v>1000</v>
      </c>
      <c r="G303" s="28">
        <f t="shared" si="31"/>
        <v>0</v>
      </c>
    </row>
    <row r="304" spans="1:7" ht="31.5">
      <c r="A304" s="44" t="s">
        <v>129</v>
      </c>
      <c r="B304" s="37" t="s">
        <v>249</v>
      </c>
      <c r="C304" s="37" t="s">
        <v>130</v>
      </c>
      <c r="D304" s="37"/>
      <c r="E304" s="37"/>
      <c r="F304" s="28">
        <f t="shared" si="31"/>
        <v>1000</v>
      </c>
      <c r="G304" s="28">
        <f t="shared" si="31"/>
        <v>0</v>
      </c>
    </row>
    <row r="305" spans="1:7" ht="15.75">
      <c r="A305" s="44" t="s">
        <v>28</v>
      </c>
      <c r="B305" s="37" t="s">
        <v>249</v>
      </c>
      <c r="C305" s="37" t="s">
        <v>130</v>
      </c>
      <c r="D305" s="37" t="s">
        <v>137</v>
      </c>
      <c r="E305" s="37"/>
      <c r="F305" s="28">
        <f t="shared" si="31"/>
        <v>1000</v>
      </c>
      <c r="G305" s="28">
        <f t="shared" si="31"/>
        <v>0</v>
      </c>
    </row>
    <row r="306" spans="1:15" s="11" customFormat="1" ht="15.75">
      <c r="A306" s="44" t="s">
        <v>29</v>
      </c>
      <c r="B306" s="37" t="s">
        <v>249</v>
      </c>
      <c r="C306" s="37" t="s">
        <v>130</v>
      </c>
      <c r="D306" s="37" t="s">
        <v>137</v>
      </c>
      <c r="E306" s="37" t="s">
        <v>30</v>
      </c>
      <c r="F306" s="28">
        <v>1000</v>
      </c>
      <c r="G306" s="28">
        <v>0</v>
      </c>
      <c r="J306" s="51"/>
      <c r="K306" s="51"/>
      <c r="L306" s="51"/>
      <c r="M306" s="51"/>
      <c r="N306" s="51"/>
      <c r="O306" s="51"/>
    </row>
    <row r="307" spans="1:15" s="11" customFormat="1" ht="47.25">
      <c r="A307" s="43" t="s">
        <v>381</v>
      </c>
      <c r="B307" s="38" t="s">
        <v>248</v>
      </c>
      <c r="C307" s="38"/>
      <c r="D307" s="38"/>
      <c r="E307" s="38"/>
      <c r="F307" s="31">
        <f>F308</f>
        <v>446000</v>
      </c>
      <c r="G307" s="31">
        <f>G308</f>
        <v>0</v>
      </c>
      <c r="J307" s="51"/>
      <c r="K307" s="51"/>
      <c r="L307" s="51"/>
      <c r="M307" s="51"/>
      <c r="N307" s="51"/>
      <c r="O307" s="51"/>
    </row>
    <row r="308" spans="1:15" s="11" customFormat="1" ht="63">
      <c r="A308" s="43" t="s">
        <v>256</v>
      </c>
      <c r="B308" s="38" t="s">
        <v>250</v>
      </c>
      <c r="C308" s="38"/>
      <c r="D308" s="38"/>
      <c r="E308" s="38"/>
      <c r="F308" s="31">
        <f>F309+F313</f>
        <v>446000</v>
      </c>
      <c r="G308" s="31">
        <f>G309+G313</f>
        <v>0</v>
      </c>
      <c r="J308" s="51"/>
      <c r="K308" s="51"/>
      <c r="L308" s="51"/>
      <c r="M308" s="51"/>
      <c r="N308" s="51"/>
      <c r="O308" s="51"/>
    </row>
    <row r="309" spans="1:15" s="11" customFormat="1" ht="47.25">
      <c r="A309" s="44" t="s">
        <v>89</v>
      </c>
      <c r="B309" s="37" t="s">
        <v>382</v>
      </c>
      <c r="C309" s="37"/>
      <c r="D309" s="37"/>
      <c r="E309" s="37"/>
      <c r="F309" s="28">
        <f aca="true" t="shared" si="32" ref="F309:G311">F310</f>
        <v>231000</v>
      </c>
      <c r="G309" s="28">
        <f t="shared" si="32"/>
        <v>0</v>
      </c>
      <c r="J309" s="51"/>
      <c r="K309" s="51"/>
      <c r="L309" s="51"/>
      <c r="M309" s="51"/>
      <c r="N309" s="51"/>
      <c r="O309" s="51"/>
    </row>
    <row r="310" spans="1:15" s="11" customFormat="1" ht="31.5">
      <c r="A310" s="44" t="s">
        <v>120</v>
      </c>
      <c r="B310" s="37" t="s">
        <v>382</v>
      </c>
      <c r="C310" s="37" t="s">
        <v>121</v>
      </c>
      <c r="D310" s="37"/>
      <c r="E310" s="37"/>
      <c r="F310" s="28">
        <f t="shared" si="32"/>
        <v>231000</v>
      </c>
      <c r="G310" s="28">
        <f t="shared" si="32"/>
        <v>0</v>
      </c>
      <c r="J310" s="51"/>
      <c r="K310" s="51"/>
      <c r="L310" s="51"/>
      <c r="M310" s="51"/>
      <c r="N310" s="51"/>
      <c r="O310" s="51"/>
    </row>
    <row r="311" spans="1:15" s="11" customFormat="1" ht="31.5">
      <c r="A311" s="44" t="s">
        <v>33</v>
      </c>
      <c r="B311" s="37" t="s">
        <v>382</v>
      </c>
      <c r="C311" s="37" t="s">
        <v>121</v>
      </c>
      <c r="D311" s="37" t="s">
        <v>127</v>
      </c>
      <c r="E311" s="37"/>
      <c r="F311" s="28">
        <f t="shared" si="32"/>
        <v>231000</v>
      </c>
      <c r="G311" s="28">
        <f t="shared" si="32"/>
        <v>0</v>
      </c>
      <c r="J311" s="51"/>
      <c r="K311" s="51"/>
      <c r="L311" s="51"/>
      <c r="M311" s="51"/>
      <c r="N311" s="51"/>
      <c r="O311" s="51"/>
    </row>
    <row r="312" spans="1:15" s="11" customFormat="1" ht="31.5">
      <c r="A312" s="44" t="s">
        <v>56</v>
      </c>
      <c r="B312" s="37" t="s">
        <v>382</v>
      </c>
      <c r="C312" s="37" t="s">
        <v>121</v>
      </c>
      <c r="D312" s="37" t="s">
        <v>127</v>
      </c>
      <c r="E312" s="37" t="s">
        <v>37</v>
      </c>
      <c r="F312" s="28">
        <v>231000</v>
      </c>
      <c r="G312" s="28">
        <v>0</v>
      </c>
      <c r="J312" s="51"/>
      <c r="K312" s="51"/>
      <c r="L312" s="51"/>
      <c r="M312" s="51"/>
      <c r="N312" s="51"/>
      <c r="O312" s="51"/>
    </row>
    <row r="313" spans="1:15" s="11" customFormat="1" ht="31.5">
      <c r="A313" s="44" t="s">
        <v>120</v>
      </c>
      <c r="B313" s="37" t="s">
        <v>251</v>
      </c>
      <c r="C313" s="37" t="s">
        <v>121</v>
      </c>
      <c r="D313" s="37"/>
      <c r="E313" s="37"/>
      <c r="F313" s="28">
        <f>F314</f>
        <v>215000</v>
      </c>
      <c r="G313" s="28">
        <f>G314</f>
        <v>0</v>
      </c>
      <c r="J313" s="51"/>
      <c r="K313" s="51"/>
      <c r="L313" s="51"/>
      <c r="M313" s="51"/>
      <c r="N313" s="51"/>
      <c r="O313" s="51"/>
    </row>
    <row r="314" spans="1:15" s="11" customFormat="1" ht="31.5">
      <c r="A314" s="44" t="s">
        <v>33</v>
      </c>
      <c r="B314" s="37" t="s">
        <v>251</v>
      </c>
      <c r="C314" s="37" t="s">
        <v>121</v>
      </c>
      <c r="D314" s="37" t="s">
        <v>127</v>
      </c>
      <c r="E314" s="37"/>
      <c r="F314" s="28">
        <f>F315</f>
        <v>215000</v>
      </c>
      <c r="G314" s="28">
        <f>G315</f>
        <v>0</v>
      </c>
      <c r="J314" s="51"/>
      <c r="K314" s="51"/>
      <c r="L314" s="51"/>
      <c r="M314" s="51"/>
      <c r="N314" s="51"/>
      <c r="O314" s="51"/>
    </row>
    <row r="315" spans="1:15" s="11" customFormat="1" ht="31.5">
      <c r="A315" s="44" t="s">
        <v>56</v>
      </c>
      <c r="B315" s="37" t="s">
        <v>251</v>
      </c>
      <c r="C315" s="37" t="s">
        <v>121</v>
      </c>
      <c r="D315" s="37" t="s">
        <v>127</v>
      </c>
      <c r="E315" s="37" t="s">
        <v>37</v>
      </c>
      <c r="F315" s="28">
        <v>215000</v>
      </c>
      <c r="G315" s="28">
        <v>0</v>
      </c>
      <c r="J315" s="51"/>
      <c r="K315" s="51"/>
      <c r="L315" s="51"/>
      <c r="M315" s="51"/>
      <c r="N315" s="51"/>
      <c r="O315" s="51"/>
    </row>
    <row r="316" spans="1:15" s="11" customFormat="1" ht="31.5">
      <c r="A316" s="43" t="s">
        <v>95</v>
      </c>
      <c r="B316" s="38" t="s">
        <v>253</v>
      </c>
      <c r="C316" s="38"/>
      <c r="D316" s="38"/>
      <c r="E316" s="38"/>
      <c r="F316" s="31">
        <f aca="true" t="shared" si="33" ref="F316:G318">F317</f>
        <v>60000</v>
      </c>
      <c r="G316" s="31">
        <f t="shared" si="33"/>
        <v>0</v>
      </c>
      <c r="J316" s="51"/>
      <c r="K316" s="51"/>
      <c r="L316" s="51"/>
      <c r="M316" s="51"/>
      <c r="N316" s="51"/>
      <c r="O316" s="51"/>
    </row>
    <row r="317" spans="1:15" s="11" customFormat="1" ht="31.5">
      <c r="A317" s="43" t="s">
        <v>96</v>
      </c>
      <c r="B317" s="38" t="s">
        <v>254</v>
      </c>
      <c r="C317" s="38"/>
      <c r="D317" s="38"/>
      <c r="E317" s="38"/>
      <c r="F317" s="31">
        <f t="shared" si="33"/>
        <v>60000</v>
      </c>
      <c r="G317" s="31">
        <f t="shared" si="33"/>
        <v>0</v>
      </c>
      <c r="J317" s="51"/>
      <c r="K317" s="51"/>
      <c r="L317" s="51"/>
      <c r="M317" s="51"/>
      <c r="N317" s="51"/>
      <c r="O317" s="51"/>
    </row>
    <row r="318" spans="1:15" s="9" customFormat="1" ht="63">
      <c r="A318" s="43" t="s">
        <v>257</v>
      </c>
      <c r="B318" s="38" t="s">
        <v>260</v>
      </c>
      <c r="C318" s="38"/>
      <c r="D318" s="38"/>
      <c r="E318" s="38"/>
      <c r="F318" s="31">
        <f t="shared" si="33"/>
        <v>60000</v>
      </c>
      <c r="G318" s="31">
        <f t="shared" si="33"/>
        <v>0</v>
      </c>
      <c r="J318" s="25"/>
      <c r="K318" s="25"/>
      <c r="L318" s="25"/>
      <c r="M318" s="25"/>
      <c r="N318" s="25"/>
      <c r="O318" s="25"/>
    </row>
    <row r="319" spans="1:15" s="9" customFormat="1" ht="15.75">
      <c r="A319" s="44" t="s">
        <v>97</v>
      </c>
      <c r="B319" s="37" t="s">
        <v>255</v>
      </c>
      <c r="C319" s="37"/>
      <c r="D319" s="37"/>
      <c r="E319" s="37"/>
      <c r="F319" s="28">
        <f>F320+F323</f>
        <v>60000</v>
      </c>
      <c r="G319" s="28">
        <f>G320+G323</f>
        <v>0</v>
      </c>
      <c r="J319" s="25"/>
      <c r="K319" s="25"/>
      <c r="L319" s="25"/>
      <c r="M319" s="25"/>
      <c r="N319" s="25"/>
      <c r="O319" s="25"/>
    </row>
    <row r="320" spans="1:15" s="11" customFormat="1" ht="31.5">
      <c r="A320" s="44" t="s">
        <v>129</v>
      </c>
      <c r="B320" s="37" t="s">
        <v>255</v>
      </c>
      <c r="C320" s="37" t="s">
        <v>130</v>
      </c>
      <c r="D320" s="37"/>
      <c r="E320" s="37"/>
      <c r="F320" s="28">
        <f>F321</f>
        <v>30000</v>
      </c>
      <c r="G320" s="28">
        <f>G321</f>
        <v>0</v>
      </c>
      <c r="J320" s="51"/>
      <c r="K320" s="51"/>
      <c r="L320" s="51"/>
      <c r="M320" s="51"/>
      <c r="N320" s="51"/>
      <c r="O320" s="51"/>
    </row>
    <row r="321" spans="1:15" s="11" customFormat="1" ht="15.75">
      <c r="A321" s="44" t="s">
        <v>59</v>
      </c>
      <c r="B321" s="37" t="s">
        <v>255</v>
      </c>
      <c r="C321" s="37" t="s">
        <v>130</v>
      </c>
      <c r="D321" s="37" t="s">
        <v>139</v>
      </c>
      <c r="E321" s="37"/>
      <c r="F321" s="28">
        <f>F322</f>
        <v>30000</v>
      </c>
      <c r="G321" s="28">
        <f>G322</f>
        <v>0</v>
      </c>
      <c r="J321" s="51"/>
      <c r="K321" s="51"/>
      <c r="L321" s="51"/>
      <c r="M321" s="51"/>
      <c r="N321" s="51"/>
      <c r="O321" s="51"/>
    </row>
    <row r="322" spans="1:15" s="11" customFormat="1" ht="15.75">
      <c r="A322" s="39" t="s">
        <v>60</v>
      </c>
      <c r="B322" s="37" t="s">
        <v>255</v>
      </c>
      <c r="C322" s="37" t="s">
        <v>130</v>
      </c>
      <c r="D322" s="37" t="s">
        <v>139</v>
      </c>
      <c r="E322" s="37" t="s">
        <v>144</v>
      </c>
      <c r="F322" s="28">
        <v>30000</v>
      </c>
      <c r="G322" s="28">
        <v>0</v>
      </c>
      <c r="J322" s="51"/>
      <c r="K322" s="51"/>
      <c r="L322" s="51"/>
      <c r="M322" s="51"/>
      <c r="N322" s="51"/>
      <c r="O322" s="51"/>
    </row>
    <row r="323" spans="1:15" s="11" customFormat="1" ht="31.5">
      <c r="A323" s="44" t="s">
        <v>120</v>
      </c>
      <c r="B323" s="37" t="s">
        <v>255</v>
      </c>
      <c r="C323" s="37" t="s">
        <v>121</v>
      </c>
      <c r="D323" s="37"/>
      <c r="E323" s="37"/>
      <c r="F323" s="28">
        <f>F324</f>
        <v>30000</v>
      </c>
      <c r="G323" s="28">
        <f>G324</f>
        <v>0</v>
      </c>
      <c r="J323" s="51"/>
      <c r="K323" s="51"/>
      <c r="L323" s="51"/>
      <c r="M323" s="51"/>
      <c r="N323" s="51"/>
      <c r="O323" s="51"/>
    </row>
    <row r="324" spans="1:15" s="9" customFormat="1" ht="15.75">
      <c r="A324" s="44" t="s">
        <v>59</v>
      </c>
      <c r="B324" s="37" t="s">
        <v>255</v>
      </c>
      <c r="C324" s="37" t="s">
        <v>121</v>
      </c>
      <c r="D324" s="37" t="s">
        <v>139</v>
      </c>
      <c r="E324" s="37"/>
      <c r="F324" s="28">
        <f>F325</f>
        <v>30000</v>
      </c>
      <c r="G324" s="28">
        <f>G325</f>
        <v>0</v>
      </c>
      <c r="J324" s="25"/>
      <c r="K324" s="25"/>
      <c r="L324" s="25"/>
      <c r="M324" s="25"/>
      <c r="N324" s="25"/>
      <c r="O324" s="25"/>
    </row>
    <row r="325" spans="1:15" s="9" customFormat="1" ht="15.75">
      <c r="A325" s="39" t="s">
        <v>60</v>
      </c>
      <c r="B325" s="37" t="s">
        <v>255</v>
      </c>
      <c r="C325" s="37" t="s">
        <v>121</v>
      </c>
      <c r="D325" s="37" t="s">
        <v>139</v>
      </c>
      <c r="E325" s="37" t="s">
        <v>144</v>
      </c>
      <c r="F325" s="28">
        <v>30000</v>
      </c>
      <c r="G325" s="28">
        <v>0</v>
      </c>
      <c r="J325" s="25"/>
      <c r="K325" s="25"/>
      <c r="L325" s="25"/>
      <c r="M325" s="25"/>
      <c r="N325" s="25"/>
      <c r="O325" s="25"/>
    </row>
    <row r="326" spans="1:7" ht="31.5">
      <c r="A326" s="43" t="s">
        <v>98</v>
      </c>
      <c r="B326" s="38" t="s">
        <v>258</v>
      </c>
      <c r="C326" s="38"/>
      <c r="D326" s="38"/>
      <c r="E326" s="38"/>
      <c r="F326" s="31">
        <f>F327+F333</f>
        <v>9910220</v>
      </c>
      <c r="G326" s="31">
        <f>G327+G333</f>
        <v>0</v>
      </c>
    </row>
    <row r="327" spans="1:7" ht="31.5">
      <c r="A327" s="43" t="s">
        <v>99</v>
      </c>
      <c r="B327" s="38" t="s">
        <v>259</v>
      </c>
      <c r="C327" s="38"/>
      <c r="D327" s="38"/>
      <c r="E327" s="38"/>
      <c r="F327" s="31">
        <f aca="true" t="shared" si="34" ref="F327:G331">F328</f>
        <v>9434600</v>
      </c>
      <c r="G327" s="31">
        <f t="shared" si="34"/>
        <v>0</v>
      </c>
    </row>
    <row r="328" spans="1:7" ht="47.25">
      <c r="A328" s="43" t="s">
        <v>264</v>
      </c>
      <c r="B328" s="38" t="s">
        <v>262</v>
      </c>
      <c r="C328" s="38"/>
      <c r="D328" s="38"/>
      <c r="E328" s="38"/>
      <c r="F328" s="31">
        <f t="shared" si="34"/>
        <v>9434600</v>
      </c>
      <c r="G328" s="31">
        <f t="shared" si="34"/>
        <v>0</v>
      </c>
    </row>
    <row r="329" spans="1:7" ht="47.25">
      <c r="A329" s="44" t="s">
        <v>89</v>
      </c>
      <c r="B329" s="37" t="s">
        <v>263</v>
      </c>
      <c r="C329" s="37"/>
      <c r="D329" s="37"/>
      <c r="E329" s="37"/>
      <c r="F329" s="28">
        <f t="shared" si="34"/>
        <v>9434600</v>
      </c>
      <c r="G329" s="28">
        <f t="shared" si="34"/>
        <v>0</v>
      </c>
    </row>
    <row r="330" spans="1:7" ht="31.5">
      <c r="A330" s="44" t="s">
        <v>120</v>
      </c>
      <c r="B330" s="37" t="s">
        <v>263</v>
      </c>
      <c r="C330" s="37" t="s">
        <v>121</v>
      </c>
      <c r="D330" s="37"/>
      <c r="E330" s="37"/>
      <c r="F330" s="28">
        <f t="shared" si="34"/>
        <v>9434600</v>
      </c>
      <c r="G330" s="28">
        <f t="shared" si="34"/>
        <v>0</v>
      </c>
    </row>
    <row r="331" spans="1:7" ht="15.75">
      <c r="A331" s="44" t="s">
        <v>32</v>
      </c>
      <c r="B331" s="37" t="s">
        <v>263</v>
      </c>
      <c r="C331" s="37" t="s">
        <v>121</v>
      </c>
      <c r="D331" s="37" t="s">
        <v>138</v>
      </c>
      <c r="E331" s="37"/>
      <c r="F331" s="28">
        <f t="shared" si="34"/>
        <v>9434600</v>
      </c>
      <c r="G331" s="28">
        <f t="shared" si="34"/>
        <v>0</v>
      </c>
    </row>
    <row r="332" spans="1:7" ht="15.75">
      <c r="A332" s="44" t="s">
        <v>54</v>
      </c>
      <c r="B332" s="37" t="s">
        <v>263</v>
      </c>
      <c r="C332" s="37" t="s">
        <v>121</v>
      </c>
      <c r="D332" s="37" t="s">
        <v>138</v>
      </c>
      <c r="E332" s="37" t="s">
        <v>125</v>
      </c>
      <c r="F332" s="28">
        <v>9434600</v>
      </c>
      <c r="G332" s="28">
        <v>0</v>
      </c>
    </row>
    <row r="333" spans="1:15" s="9" customFormat="1" ht="47.25">
      <c r="A333" s="43" t="s">
        <v>101</v>
      </c>
      <c r="B333" s="38" t="s">
        <v>261</v>
      </c>
      <c r="C333" s="38"/>
      <c r="D333" s="38"/>
      <c r="E333" s="38"/>
      <c r="F333" s="31">
        <f>F334</f>
        <v>475620</v>
      </c>
      <c r="G333" s="31">
        <f>G334</f>
        <v>0</v>
      </c>
      <c r="J333" s="25"/>
      <c r="K333" s="25"/>
      <c r="L333" s="25"/>
      <c r="M333" s="25"/>
      <c r="N333" s="25"/>
      <c r="O333" s="25"/>
    </row>
    <row r="334" spans="1:15" s="9" customFormat="1" ht="63">
      <c r="A334" s="43" t="s">
        <v>265</v>
      </c>
      <c r="B334" s="38" t="s">
        <v>268</v>
      </c>
      <c r="C334" s="38"/>
      <c r="D334" s="38"/>
      <c r="E334" s="38"/>
      <c r="F334" s="31">
        <f>F335+F339</f>
        <v>475620</v>
      </c>
      <c r="G334" s="31">
        <f>G335+G339</f>
        <v>0</v>
      </c>
      <c r="J334" s="25"/>
      <c r="K334" s="25"/>
      <c r="L334" s="25"/>
      <c r="M334" s="25"/>
      <c r="N334" s="25"/>
      <c r="O334" s="25"/>
    </row>
    <row r="335" spans="1:15" s="9" customFormat="1" ht="15.75">
      <c r="A335" s="44" t="s">
        <v>100</v>
      </c>
      <c r="B335" s="37" t="s">
        <v>269</v>
      </c>
      <c r="C335" s="37"/>
      <c r="D335" s="37"/>
      <c r="E335" s="37"/>
      <c r="F335" s="28">
        <f aca="true" t="shared" si="35" ref="F335:G337">F336</f>
        <v>275620</v>
      </c>
      <c r="G335" s="28">
        <f t="shared" si="35"/>
        <v>0</v>
      </c>
      <c r="J335" s="25"/>
      <c r="K335" s="25"/>
      <c r="L335" s="25"/>
      <c r="M335" s="25"/>
      <c r="N335" s="25"/>
      <c r="O335" s="25"/>
    </row>
    <row r="336" spans="1:7" ht="31.5">
      <c r="A336" s="44" t="s">
        <v>120</v>
      </c>
      <c r="B336" s="37" t="s">
        <v>269</v>
      </c>
      <c r="C336" s="37" t="s">
        <v>121</v>
      </c>
      <c r="D336" s="37"/>
      <c r="E336" s="37"/>
      <c r="F336" s="28">
        <f t="shared" si="35"/>
        <v>275620</v>
      </c>
      <c r="G336" s="28">
        <f t="shared" si="35"/>
        <v>0</v>
      </c>
    </row>
    <row r="337" spans="1:7" ht="15.75">
      <c r="A337" s="44" t="s">
        <v>32</v>
      </c>
      <c r="B337" s="37" t="s">
        <v>269</v>
      </c>
      <c r="C337" s="37" t="s">
        <v>121</v>
      </c>
      <c r="D337" s="37" t="s">
        <v>138</v>
      </c>
      <c r="E337" s="37"/>
      <c r="F337" s="28">
        <f t="shared" si="35"/>
        <v>275620</v>
      </c>
      <c r="G337" s="28">
        <f t="shared" si="35"/>
        <v>0</v>
      </c>
    </row>
    <row r="338" spans="1:7" ht="15.75">
      <c r="A338" s="44" t="s">
        <v>54</v>
      </c>
      <c r="B338" s="37" t="s">
        <v>269</v>
      </c>
      <c r="C338" s="37" t="s">
        <v>121</v>
      </c>
      <c r="D338" s="37" t="s">
        <v>138</v>
      </c>
      <c r="E338" s="37" t="s">
        <v>125</v>
      </c>
      <c r="F338" s="28">
        <v>275620</v>
      </c>
      <c r="G338" s="28">
        <v>0</v>
      </c>
    </row>
    <row r="339" spans="1:7" ht="15.75">
      <c r="A339" s="44" t="s">
        <v>100</v>
      </c>
      <c r="B339" s="37" t="s">
        <v>269</v>
      </c>
      <c r="C339" s="37"/>
      <c r="D339" s="37"/>
      <c r="E339" s="37"/>
      <c r="F339" s="28">
        <f aca="true" t="shared" si="36" ref="F339:G341">F340</f>
        <v>200000</v>
      </c>
      <c r="G339" s="28">
        <f t="shared" si="36"/>
        <v>0</v>
      </c>
    </row>
    <row r="340" spans="1:7" ht="31.5">
      <c r="A340" s="44" t="s">
        <v>120</v>
      </c>
      <c r="B340" s="37" t="s">
        <v>269</v>
      </c>
      <c r="C340" s="37" t="s">
        <v>121</v>
      </c>
      <c r="D340" s="37"/>
      <c r="E340" s="37"/>
      <c r="F340" s="28">
        <f t="shared" si="36"/>
        <v>200000</v>
      </c>
      <c r="G340" s="28">
        <f t="shared" si="36"/>
        <v>0</v>
      </c>
    </row>
    <row r="341" spans="1:7" ht="15.75">
      <c r="A341" s="44" t="s">
        <v>34</v>
      </c>
      <c r="B341" s="37" t="s">
        <v>269</v>
      </c>
      <c r="C341" s="37" t="s">
        <v>121</v>
      </c>
      <c r="D341" s="37" t="s">
        <v>144</v>
      </c>
      <c r="E341" s="37"/>
      <c r="F341" s="28">
        <f t="shared" si="36"/>
        <v>200000</v>
      </c>
      <c r="G341" s="28">
        <f t="shared" si="36"/>
        <v>0</v>
      </c>
    </row>
    <row r="342" spans="1:7" ht="31.5">
      <c r="A342" s="44" t="s">
        <v>35</v>
      </c>
      <c r="B342" s="37" t="s">
        <v>269</v>
      </c>
      <c r="C342" s="37" t="s">
        <v>121</v>
      </c>
      <c r="D342" s="37" t="s">
        <v>144</v>
      </c>
      <c r="E342" s="37" t="s">
        <v>144</v>
      </c>
      <c r="F342" s="28">
        <v>200000</v>
      </c>
      <c r="G342" s="28">
        <v>0</v>
      </c>
    </row>
    <row r="343" spans="1:15" s="9" customFormat="1" ht="31.5">
      <c r="A343" s="43" t="s">
        <v>102</v>
      </c>
      <c r="B343" s="38" t="s">
        <v>266</v>
      </c>
      <c r="C343" s="38"/>
      <c r="D343" s="38"/>
      <c r="E343" s="38"/>
      <c r="F343" s="31">
        <f>F344+F350</f>
        <v>1254400</v>
      </c>
      <c r="G343" s="31">
        <f>G344+G350</f>
        <v>0</v>
      </c>
      <c r="J343" s="25"/>
      <c r="K343" s="25"/>
      <c r="L343" s="25"/>
      <c r="M343" s="25"/>
      <c r="N343" s="25"/>
      <c r="O343" s="25"/>
    </row>
    <row r="344" spans="1:15" s="9" customFormat="1" ht="47.25">
      <c r="A344" s="43" t="s">
        <v>103</v>
      </c>
      <c r="B344" s="38" t="s">
        <v>267</v>
      </c>
      <c r="C344" s="38"/>
      <c r="D344" s="38"/>
      <c r="E344" s="38"/>
      <c r="F344" s="31">
        <f aca="true" t="shared" si="37" ref="F344:G348">F345</f>
        <v>865500</v>
      </c>
      <c r="G344" s="31">
        <f t="shared" si="37"/>
        <v>0</v>
      </c>
      <c r="J344" s="25"/>
      <c r="K344" s="25"/>
      <c r="L344" s="25"/>
      <c r="M344" s="25"/>
      <c r="N344" s="25"/>
      <c r="O344" s="25"/>
    </row>
    <row r="345" spans="1:15" s="9" customFormat="1" ht="110.25">
      <c r="A345" s="43" t="s">
        <v>270</v>
      </c>
      <c r="B345" s="38" t="s">
        <v>272</v>
      </c>
      <c r="C345" s="38"/>
      <c r="D345" s="38"/>
      <c r="E345" s="38"/>
      <c r="F345" s="31">
        <f t="shared" si="37"/>
        <v>865500</v>
      </c>
      <c r="G345" s="31">
        <f t="shared" si="37"/>
        <v>0</v>
      </c>
      <c r="J345" s="25"/>
      <c r="K345" s="25"/>
      <c r="L345" s="25"/>
      <c r="M345" s="25"/>
      <c r="N345" s="25"/>
      <c r="O345" s="25"/>
    </row>
    <row r="346" spans="1:7" ht="31.5">
      <c r="A346" s="44" t="s">
        <v>104</v>
      </c>
      <c r="B346" s="37" t="s">
        <v>273</v>
      </c>
      <c r="C346" s="37"/>
      <c r="D346" s="37"/>
      <c r="E346" s="37"/>
      <c r="F346" s="28">
        <f t="shared" si="37"/>
        <v>865500</v>
      </c>
      <c r="G346" s="28">
        <f t="shared" si="37"/>
        <v>0</v>
      </c>
    </row>
    <row r="347" spans="1:7" ht="31.5">
      <c r="A347" s="44" t="s">
        <v>120</v>
      </c>
      <c r="B347" s="37" t="s">
        <v>273</v>
      </c>
      <c r="C347" s="37" t="s">
        <v>121</v>
      </c>
      <c r="D347" s="37"/>
      <c r="E347" s="37"/>
      <c r="F347" s="28">
        <f t="shared" si="37"/>
        <v>865500</v>
      </c>
      <c r="G347" s="28">
        <f t="shared" si="37"/>
        <v>0</v>
      </c>
    </row>
    <row r="348" spans="1:7" ht="15.75">
      <c r="A348" s="44" t="s">
        <v>34</v>
      </c>
      <c r="B348" s="37" t="s">
        <v>273</v>
      </c>
      <c r="C348" s="37" t="s">
        <v>121</v>
      </c>
      <c r="D348" s="37" t="s">
        <v>144</v>
      </c>
      <c r="E348" s="37"/>
      <c r="F348" s="28">
        <f t="shared" si="37"/>
        <v>865500</v>
      </c>
      <c r="G348" s="28">
        <f t="shared" si="37"/>
        <v>0</v>
      </c>
    </row>
    <row r="349" spans="1:7" ht="31.5">
      <c r="A349" s="44" t="s">
        <v>35</v>
      </c>
      <c r="B349" s="37" t="s">
        <v>273</v>
      </c>
      <c r="C349" s="37" t="s">
        <v>121</v>
      </c>
      <c r="D349" s="37" t="s">
        <v>144</v>
      </c>
      <c r="E349" s="37" t="s">
        <v>144</v>
      </c>
      <c r="F349" s="28">
        <v>865500</v>
      </c>
      <c r="G349" s="28">
        <v>0</v>
      </c>
    </row>
    <row r="350" spans="1:15" s="9" customFormat="1" ht="47.25">
      <c r="A350" s="43" t="s">
        <v>105</v>
      </c>
      <c r="B350" s="38" t="s">
        <v>271</v>
      </c>
      <c r="C350" s="38"/>
      <c r="D350" s="38"/>
      <c r="E350" s="38"/>
      <c r="F350" s="31">
        <f aca="true" t="shared" si="38" ref="F350:G354">F351</f>
        <v>388900</v>
      </c>
      <c r="G350" s="31">
        <f t="shared" si="38"/>
        <v>0</v>
      </c>
      <c r="J350" s="25"/>
      <c r="K350" s="25"/>
      <c r="L350" s="25"/>
      <c r="M350" s="25"/>
      <c r="N350" s="25"/>
      <c r="O350" s="25"/>
    </row>
    <row r="351" spans="1:15" s="9" customFormat="1" ht="78.75">
      <c r="A351" s="43" t="s">
        <v>278</v>
      </c>
      <c r="B351" s="38" t="s">
        <v>276</v>
      </c>
      <c r="C351" s="38"/>
      <c r="D351" s="38"/>
      <c r="E351" s="38"/>
      <c r="F351" s="31">
        <f t="shared" si="38"/>
        <v>388900</v>
      </c>
      <c r="G351" s="31">
        <f t="shared" si="38"/>
        <v>0</v>
      </c>
      <c r="J351" s="25"/>
      <c r="K351" s="25"/>
      <c r="L351" s="25"/>
      <c r="M351" s="25"/>
      <c r="N351" s="25"/>
      <c r="O351" s="25"/>
    </row>
    <row r="352" spans="1:7" ht="31.5">
      <c r="A352" s="44" t="s">
        <v>104</v>
      </c>
      <c r="B352" s="37" t="s">
        <v>277</v>
      </c>
      <c r="C352" s="37"/>
      <c r="D352" s="37"/>
      <c r="E352" s="37"/>
      <c r="F352" s="28">
        <f t="shared" si="38"/>
        <v>388900</v>
      </c>
      <c r="G352" s="28">
        <f t="shared" si="38"/>
        <v>0</v>
      </c>
    </row>
    <row r="353" spans="1:7" ht="31.5">
      <c r="A353" s="44" t="s">
        <v>120</v>
      </c>
      <c r="B353" s="37" t="s">
        <v>277</v>
      </c>
      <c r="C353" s="37" t="s">
        <v>121</v>
      </c>
      <c r="D353" s="37"/>
      <c r="E353" s="37"/>
      <c r="F353" s="28">
        <f t="shared" si="38"/>
        <v>388900</v>
      </c>
      <c r="G353" s="28">
        <f t="shared" si="38"/>
        <v>0</v>
      </c>
    </row>
    <row r="354" spans="1:7" ht="15.75">
      <c r="A354" s="44" t="s">
        <v>34</v>
      </c>
      <c r="B354" s="37" t="s">
        <v>277</v>
      </c>
      <c r="C354" s="37" t="s">
        <v>121</v>
      </c>
      <c r="D354" s="37" t="s">
        <v>144</v>
      </c>
      <c r="E354" s="37"/>
      <c r="F354" s="28">
        <f t="shared" si="38"/>
        <v>388900</v>
      </c>
      <c r="G354" s="28">
        <f t="shared" si="38"/>
        <v>0</v>
      </c>
    </row>
    <row r="355" spans="1:7" ht="15.75">
      <c r="A355" s="44" t="s">
        <v>36</v>
      </c>
      <c r="B355" s="37" t="s">
        <v>277</v>
      </c>
      <c r="C355" s="37" t="s">
        <v>121</v>
      </c>
      <c r="D355" s="37" t="s">
        <v>144</v>
      </c>
      <c r="E355" s="37" t="s">
        <v>126</v>
      </c>
      <c r="F355" s="28">
        <v>388900</v>
      </c>
      <c r="G355" s="28">
        <v>0</v>
      </c>
    </row>
    <row r="356" spans="1:7" ht="31.5">
      <c r="A356" s="45" t="s">
        <v>39</v>
      </c>
      <c r="B356" s="38" t="s">
        <v>274</v>
      </c>
      <c r="C356" s="38"/>
      <c r="D356" s="38"/>
      <c r="E356" s="38"/>
      <c r="F356" s="31">
        <f>F357</f>
        <v>48300</v>
      </c>
      <c r="G356" s="31">
        <f>G357</f>
        <v>3300</v>
      </c>
    </row>
    <row r="357" spans="1:7" ht="31.5">
      <c r="A357" s="43" t="s">
        <v>40</v>
      </c>
      <c r="B357" s="38" t="s">
        <v>275</v>
      </c>
      <c r="C357" s="38"/>
      <c r="D357" s="38"/>
      <c r="E357" s="38"/>
      <c r="F357" s="31">
        <f>F358</f>
        <v>48300</v>
      </c>
      <c r="G357" s="31">
        <f>G358</f>
        <v>3300</v>
      </c>
    </row>
    <row r="358" spans="1:7" ht="78.75">
      <c r="A358" s="43" t="s">
        <v>279</v>
      </c>
      <c r="B358" s="38" t="s">
        <v>280</v>
      </c>
      <c r="C358" s="38"/>
      <c r="D358" s="38"/>
      <c r="E358" s="38"/>
      <c r="F358" s="31">
        <f>F359+F363+F367</f>
        <v>48300</v>
      </c>
      <c r="G358" s="31">
        <f>G359+G363+G367</f>
        <v>3300</v>
      </c>
    </row>
    <row r="359" spans="1:7" ht="47.25">
      <c r="A359" s="44" t="s">
        <v>79</v>
      </c>
      <c r="B359" s="37" t="s">
        <v>281</v>
      </c>
      <c r="C359" s="37"/>
      <c r="D359" s="37"/>
      <c r="E359" s="37"/>
      <c r="F359" s="28">
        <f aca="true" t="shared" si="39" ref="F359:G361">F360</f>
        <v>5000</v>
      </c>
      <c r="G359" s="28">
        <f t="shared" si="39"/>
        <v>0</v>
      </c>
    </row>
    <row r="360" spans="1:15" s="9" customFormat="1" ht="31.5">
      <c r="A360" s="44" t="s">
        <v>129</v>
      </c>
      <c r="B360" s="37" t="s">
        <v>281</v>
      </c>
      <c r="C360" s="37" t="s">
        <v>130</v>
      </c>
      <c r="D360" s="37"/>
      <c r="E360" s="37"/>
      <c r="F360" s="28">
        <f t="shared" si="39"/>
        <v>5000</v>
      </c>
      <c r="G360" s="28">
        <f t="shared" si="39"/>
        <v>0</v>
      </c>
      <c r="J360" s="25"/>
      <c r="K360" s="25"/>
      <c r="L360" s="25"/>
      <c r="M360" s="25"/>
      <c r="N360" s="25"/>
      <c r="O360" s="25"/>
    </row>
    <row r="361" spans="1:15" s="9" customFormat="1" ht="15.75">
      <c r="A361" s="44" t="s">
        <v>32</v>
      </c>
      <c r="B361" s="37" t="s">
        <v>281</v>
      </c>
      <c r="C361" s="37" t="s">
        <v>130</v>
      </c>
      <c r="D361" s="37" t="s">
        <v>138</v>
      </c>
      <c r="E361" s="37"/>
      <c r="F361" s="28">
        <f t="shared" si="39"/>
        <v>5000</v>
      </c>
      <c r="G361" s="28">
        <f t="shared" si="39"/>
        <v>0</v>
      </c>
      <c r="J361" s="25"/>
      <c r="K361" s="25"/>
      <c r="L361" s="25"/>
      <c r="M361" s="25"/>
      <c r="N361" s="25"/>
      <c r="O361" s="25"/>
    </row>
    <row r="362" spans="1:15" s="9" customFormat="1" ht="15.75">
      <c r="A362" s="44" t="s">
        <v>52</v>
      </c>
      <c r="B362" s="37" t="s">
        <v>281</v>
      </c>
      <c r="C362" s="37" t="s">
        <v>130</v>
      </c>
      <c r="D362" s="37" t="s">
        <v>138</v>
      </c>
      <c r="E362" s="37" t="s">
        <v>53</v>
      </c>
      <c r="F362" s="28">
        <v>5000</v>
      </c>
      <c r="G362" s="28">
        <v>0</v>
      </c>
      <c r="J362" s="25"/>
      <c r="K362" s="25"/>
      <c r="L362" s="25"/>
      <c r="M362" s="25"/>
      <c r="N362" s="25"/>
      <c r="O362" s="25"/>
    </row>
    <row r="363" spans="1:7" ht="31.5">
      <c r="A363" s="44" t="s">
        <v>77</v>
      </c>
      <c r="B363" s="37" t="s">
        <v>282</v>
      </c>
      <c r="C363" s="37"/>
      <c r="D363" s="37"/>
      <c r="E363" s="37"/>
      <c r="F363" s="28">
        <f aca="true" t="shared" si="40" ref="F363:G365">F364</f>
        <v>40000</v>
      </c>
      <c r="G363" s="28">
        <f t="shared" si="40"/>
        <v>0</v>
      </c>
    </row>
    <row r="364" spans="1:7" ht="31.5">
      <c r="A364" s="44" t="s">
        <v>129</v>
      </c>
      <c r="B364" s="37" t="s">
        <v>282</v>
      </c>
      <c r="C364" s="37" t="s">
        <v>130</v>
      </c>
      <c r="D364" s="37"/>
      <c r="E364" s="37"/>
      <c r="F364" s="28">
        <f t="shared" si="40"/>
        <v>40000</v>
      </c>
      <c r="G364" s="28">
        <f t="shared" si="40"/>
        <v>0</v>
      </c>
    </row>
    <row r="365" spans="1:7" ht="15.75">
      <c r="A365" s="44" t="s">
        <v>32</v>
      </c>
      <c r="B365" s="37" t="s">
        <v>282</v>
      </c>
      <c r="C365" s="37" t="s">
        <v>130</v>
      </c>
      <c r="D365" s="37" t="s">
        <v>138</v>
      </c>
      <c r="E365" s="37"/>
      <c r="F365" s="28">
        <f t="shared" si="40"/>
        <v>40000</v>
      </c>
      <c r="G365" s="28">
        <f t="shared" si="40"/>
        <v>0</v>
      </c>
    </row>
    <row r="366" spans="1:7" ht="15.75">
      <c r="A366" s="44" t="s">
        <v>52</v>
      </c>
      <c r="B366" s="37" t="s">
        <v>282</v>
      </c>
      <c r="C366" s="37" t="s">
        <v>130</v>
      </c>
      <c r="D366" s="37" t="s">
        <v>138</v>
      </c>
      <c r="E366" s="37" t="s">
        <v>53</v>
      </c>
      <c r="F366" s="28">
        <v>40000</v>
      </c>
      <c r="G366" s="28">
        <v>0</v>
      </c>
    </row>
    <row r="367" spans="1:15" s="9" customFormat="1" ht="94.5">
      <c r="A367" s="44" t="s">
        <v>62</v>
      </c>
      <c r="B367" s="37" t="s">
        <v>283</v>
      </c>
      <c r="C367" s="37"/>
      <c r="D367" s="37"/>
      <c r="E367" s="37"/>
      <c r="F367" s="28">
        <f aca="true" t="shared" si="41" ref="F367:G369">F368</f>
        <v>3300</v>
      </c>
      <c r="G367" s="28">
        <f t="shared" si="41"/>
        <v>3300</v>
      </c>
      <c r="J367" s="25"/>
      <c r="K367" s="25"/>
      <c r="L367" s="25"/>
      <c r="M367" s="25"/>
      <c r="N367" s="25"/>
      <c r="O367" s="25"/>
    </row>
    <row r="368" spans="1:15" s="9" customFormat="1" ht="78.75">
      <c r="A368" s="44" t="s">
        <v>140</v>
      </c>
      <c r="B368" s="37" t="s">
        <v>283</v>
      </c>
      <c r="C368" s="37" t="s">
        <v>141</v>
      </c>
      <c r="D368" s="37"/>
      <c r="E368" s="37"/>
      <c r="F368" s="28">
        <f t="shared" si="41"/>
        <v>3300</v>
      </c>
      <c r="G368" s="28">
        <f t="shared" si="41"/>
        <v>3300</v>
      </c>
      <c r="J368" s="25"/>
      <c r="K368" s="25"/>
      <c r="L368" s="25"/>
      <c r="M368" s="25"/>
      <c r="N368" s="25"/>
      <c r="O368" s="25"/>
    </row>
    <row r="369" spans="1:7" ht="15.75">
      <c r="A369" s="44" t="s">
        <v>32</v>
      </c>
      <c r="B369" s="37" t="s">
        <v>283</v>
      </c>
      <c r="C369" s="37" t="s">
        <v>141</v>
      </c>
      <c r="D369" s="37" t="s">
        <v>138</v>
      </c>
      <c r="E369" s="37"/>
      <c r="F369" s="28">
        <f t="shared" si="41"/>
        <v>3300</v>
      </c>
      <c r="G369" s="28">
        <f t="shared" si="41"/>
        <v>3300</v>
      </c>
    </row>
    <row r="370" spans="1:7" ht="15.75">
      <c r="A370" s="44" t="s">
        <v>52</v>
      </c>
      <c r="B370" s="37" t="s">
        <v>283</v>
      </c>
      <c r="C370" s="37" t="s">
        <v>141</v>
      </c>
      <c r="D370" s="37" t="s">
        <v>138</v>
      </c>
      <c r="E370" s="37" t="s">
        <v>53</v>
      </c>
      <c r="F370" s="28">
        <v>3300</v>
      </c>
      <c r="G370" s="28">
        <f>F370</f>
        <v>3300</v>
      </c>
    </row>
    <row r="371" spans="1:7" ht="31.5">
      <c r="A371" s="45" t="s">
        <v>41</v>
      </c>
      <c r="B371" s="38" t="s">
        <v>285</v>
      </c>
      <c r="C371" s="38"/>
      <c r="D371" s="38"/>
      <c r="E371" s="38"/>
      <c r="F371" s="31">
        <f>F372+F382</f>
        <v>9809603</v>
      </c>
      <c r="G371" s="31">
        <f>G372+G382</f>
        <v>11400</v>
      </c>
    </row>
    <row r="372" spans="1:7" ht="47.25">
      <c r="A372" s="43" t="s">
        <v>42</v>
      </c>
      <c r="B372" s="38" t="s">
        <v>286</v>
      </c>
      <c r="C372" s="38"/>
      <c r="D372" s="38"/>
      <c r="E372" s="38"/>
      <c r="F372" s="31">
        <f>F374+F378</f>
        <v>4113383</v>
      </c>
      <c r="G372" s="31">
        <f>G374+G378</f>
        <v>0</v>
      </c>
    </row>
    <row r="373" spans="1:15" s="9" customFormat="1" ht="78.75">
      <c r="A373" s="43" t="s">
        <v>284</v>
      </c>
      <c r="B373" s="38" t="s">
        <v>288</v>
      </c>
      <c r="C373" s="38"/>
      <c r="D373" s="38"/>
      <c r="E373" s="38"/>
      <c r="F373" s="31">
        <f aca="true" t="shared" si="42" ref="F373:G376">F374</f>
        <v>4109383</v>
      </c>
      <c r="G373" s="31">
        <f t="shared" si="42"/>
        <v>0</v>
      </c>
      <c r="J373" s="25"/>
      <c r="K373" s="25"/>
      <c r="L373" s="25"/>
      <c r="M373" s="25"/>
      <c r="N373" s="25"/>
      <c r="O373" s="25"/>
    </row>
    <row r="374" spans="1:15" s="9" customFormat="1" ht="63">
      <c r="A374" s="44" t="s">
        <v>10</v>
      </c>
      <c r="B374" s="37" t="s">
        <v>289</v>
      </c>
      <c r="C374" s="37"/>
      <c r="D374" s="37"/>
      <c r="E374" s="37"/>
      <c r="F374" s="28">
        <f t="shared" si="42"/>
        <v>4109383</v>
      </c>
      <c r="G374" s="28">
        <f t="shared" si="42"/>
        <v>0</v>
      </c>
      <c r="J374" s="25"/>
      <c r="K374" s="25"/>
      <c r="L374" s="25"/>
      <c r="M374" s="25"/>
      <c r="N374" s="25"/>
      <c r="O374" s="25"/>
    </row>
    <row r="375" spans="1:15" s="9" customFormat="1" ht="31.5">
      <c r="A375" s="44" t="s">
        <v>120</v>
      </c>
      <c r="B375" s="37" t="s">
        <v>289</v>
      </c>
      <c r="C375" s="37" t="s">
        <v>121</v>
      </c>
      <c r="D375" s="37"/>
      <c r="E375" s="37"/>
      <c r="F375" s="28">
        <f t="shared" si="42"/>
        <v>4109383</v>
      </c>
      <c r="G375" s="28">
        <f t="shared" si="42"/>
        <v>0</v>
      </c>
      <c r="J375" s="25"/>
      <c r="K375" s="25"/>
      <c r="L375" s="25"/>
      <c r="M375" s="25"/>
      <c r="N375" s="25"/>
      <c r="O375" s="25"/>
    </row>
    <row r="376" spans="1:7" ht="15.75">
      <c r="A376" s="44" t="s">
        <v>63</v>
      </c>
      <c r="B376" s="37" t="s">
        <v>289</v>
      </c>
      <c r="C376" s="37" t="s">
        <v>121</v>
      </c>
      <c r="D376" s="37" t="s">
        <v>53</v>
      </c>
      <c r="E376" s="37"/>
      <c r="F376" s="28">
        <f t="shared" si="42"/>
        <v>4109383</v>
      </c>
      <c r="G376" s="28">
        <f t="shared" si="42"/>
        <v>0</v>
      </c>
    </row>
    <row r="377" spans="1:7" ht="15.75">
      <c r="A377" s="44" t="s">
        <v>64</v>
      </c>
      <c r="B377" s="37" t="s">
        <v>289</v>
      </c>
      <c r="C377" s="37" t="s">
        <v>121</v>
      </c>
      <c r="D377" s="37" t="s">
        <v>53</v>
      </c>
      <c r="E377" s="37" t="s">
        <v>126</v>
      </c>
      <c r="F377" s="28">
        <f>4114200-4817</f>
        <v>4109383</v>
      </c>
      <c r="G377" s="28">
        <v>0</v>
      </c>
    </row>
    <row r="378" spans="1:7" ht="47.25">
      <c r="A378" s="44" t="s">
        <v>79</v>
      </c>
      <c r="B378" s="37" t="s">
        <v>290</v>
      </c>
      <c r="C378" s="37"/>
      <c r="D378" s="37"/>
      <c r="E378" s="37"/>
      <c r="F378" s="28">
        <f aca="true" t="shared" si="43" ref="F378:G380">F379</f>
        <v>4000</v>
      </c>
      <c r="G378" s="28">
        <f t="shared" si="43"/>
        <v>0</v>
      </c>
    </row>
    <row r="379" spans="1:7" ht="31.5">
      <c r="A379" s="44" t="s">
        <v>120</v>
      </c>
      <c r="B379" s="37" t="s">
        <v>290</v>
      </c>
      <c r="C379" s="37" t="s">
        <v>121</v>
      </c>
      <c r="D379" s="37"/>
      <c r="E379" s="37"/>
      <c r="F379" s="28">
        <f t="shared" si="43"/>
        <v>4000</v>
      </c>
      <c r="G379" s="28">
        <f t="shared" si="43"/>
        <v>0</v>
      </c>
    </row>
    <row r="380" spans="1:7" ht="15.75">
      <c r="A380" s="44" t="s">
        <v>63</v>
      </c>
      <c r="B380" s="37" t="s">
        <v>290</v>
      </c>
      <c r="C380" s="37" t="s">
        <v>121</v>
      </c>
      <c r="D380" s="37" t="s">
        <v>53</v>
      </c>
      <c r="E380" s="37"/>
      <c r="F380" s="28">
        <f t="shared" si="43"/>
        <v>4000</v>
      </c>
      <c r="G380" s="28">
        <f t="shared" si="43"/>
        <v>0</v>
      </c>
    </row>
    <row r="381" spans="1:7" ht="15.75">
      <c r="A381" s="44" t="s">
        <v>64</v>
      </c>
      <c r="B381" s="37" t="s">
        <v>290</v>
      </c>
      <c r="C381" s="37" t="s">
        <v>121</v>
      </c>
      <c r="D381" s="37" t="s">
        <v>53</v>
      </c>
      <c r="E381" s="37" t="s">
        <v>126</v>
      </c>
      <c r="F381" s="28">
        <v>4000</v>
      </c>
      <c r="G381" s="28">
        <v>0</v>
      </c>
    </row>
    <row r="382" spans="1:7" ht="31.5">
      <c r="A382" s="43" t="s">
        <v>43</v>
      </c>
      <c r="B382" s="38" t="s">
        <v>287</v>
      </c>
      <c r="C382" s="38"/>
      <c r="D382" s="38"/>
      <c r="E382" s="38"/>
      <c r="F382" s="31">
        <f>F383+F396</f>
        <v>5696220</v>
      </c>
      <c r="G382" s="31">
        <f>G383+G396</f>
        <v>11400</v>
      </c>
    </row>
    <row r="383" spans="1:7" ht="78.75">
      <c r="A383" s="43" t="s">
        <v>292</v>
      </c>
      <c r="B383" s="38" t="s">
        <v>293</v>
      </c>
      <c r="C383" s="38"/>
      <c r="D383" s="38"/>
      <c r="E383" s="38"/>
      <c r="F383" s="31">
        <f>F384+F388+F392</f>
        <v>2496220</v>
      </c>
      <c r="G383" s="31">
        <f>G384+G388+G392</f>
        <v>11400</v>
      </c>
    </row>
    <row r="384" spans="1:7" ht="47.25">
      <c r="A384" s="44" t="s">
        <v>31</v>
      </c>
      <c r="B384" s="37" t="s">
        <v>291</v>
      </c>
      <c r="C384" s="37"/>
      <c r="D384" s="37"/>
      <c r="E384" s="37"/>
      <c r="F384" s="28">
        <f aca="true" t="shared" si="44" ref="F384:G386">F385</f>
        <v>2484220</v>
      </c>
      <c r="G384" s="28">
        <f t="shared" si="44"/>
        <v>0</v>
      </c>
    </row>
    <row r="385" spans="1:7" ht="31.5">
      <c r="A385" s="44" t="s">
        <v>129</v>
      </c>
      <c r="B385" s="37" t="s">
        <v>291</v>
      </c>
      <c r="C385" s="37" t="s">
        <v>130</v>
      </c>
      <c r="D385" s="37"/>
      <c r="E385" s="37"/>
      <c r="F385" s="28">
        <f t="shared" si="44"/>
        <v>2484220</v>
      </c>
      <c r="G385" s="28">
        <f t="shared" si="44"/>
        <v>0</v>
      </c>
    </row>
    <row r="386" spans="1:7" ht="15.75">
      <c r="A386" s="44" t="s">
        <v>28</v>
      </c>
      <c r="B386" s="37" t="s">
        <v>291</v>
      </c>
      <c r="C386" s="37" t="s">
        <v>130</v>
      </c>
      <c r="D386" s="37" t="s">
        <v>137</v>
      </c>
      <c r="E386" s="37"/>
      <c r="F386" s="28">
        <f t="shared" si="44"/>
        <v>2484220</v>
      </c>
      <c r="G386" s="28">
        <f t="shared" si="44"/>
        <v>0</v>
      </c>
    </row>
    <row r="387" spans="1:7" ht="15.75">
      <c r="A387" s="44" t="s">
        <v>29</v>
      </c>
      <c r="B387" s="37" t="s">
        <v>291</v>
      </c>
      <c r="C387" s="37" t="s">
        <v>130</v>
      </c>
      <c r="D387" s="37" t="s">
        <v>137</v>
      </c>
      <c r="E387" s="37" t="s">
        <v>30</v>
      </c>
      <c r="F387" s="28">
        <f>145000+1822720+353500+163000</f>
        <v>2484220</v>
      </c>
      <c r="G387" s="28">
        <v>0</v>
      </c>
    </row>
    <row r="388" spans="1:15" s="9" customFormat="1" ht="78.75">
      <c r="A388" s="44" t="s">
        <v>65</v>
      </c>
      <c r="B388" s="37" t="s">
        <v>294</v>
      </c>
      <c r="C388" s="37"/>
      <c r="D388" s="37"/>
      <c r="E388" s="37"/>
      <c r="F388" s="28">
        <f aca="true" t="shared" si="45" ref="F388:G390">F389</f>
        <v>11400</v>
      </c>
      <c r="G388" s="28">
        <f t="shared" si="45"/>
        <v>11400</v>
      </c>
      <c r="J388" s="25"/>
      <c r="K388" s="25"/>
      <c r="L388" s="25"/>
      <c r="M388" s="25"/>
      <c r="N388" s="25"/>
      <c r="O388" s="25"/>
    </row>
    <row r="389" spans="1:15" s="9" customFormat="1" ht="31.5">
      <c r="A389" s="44" t="s">
        <v>129</v>
      </c>
      <c r="B389" s="37" t="s">
        <v>294</v>
      </c>
      <c r="C389" s="37" t="s">
        <v>130</v>
      </c>
      <c r="D389" s="37"/>
      <c r="E389" s="37"/>
      <c r="F389" s="28">
        <f t="shared" si="45"/>
        <v>11400</v>
      </c>
      <c r="G389" s="28">
        <f t="shared" si="45"/>
        <v>11400</v>
      </c>
      <c r="J389" s="25"/>
      <c r="K389" s="25"/>
      <c r="L389" s="25"/>
      <c r="M389" s="25"/>
      <c r="N389" s="25"/>
      <c r="O389" s="25"/>
    </row>
    <row r="390" spans="1:15" s="9" customFormat="1" ht="15.75">
      <c r="A390" s="44" t="s">
        <v>32</v>
      </c>
      <c r="B390" s="37" t="s">
        <v>294</v>
      </c>
      <c r="C390" s="37" t="s">
        <v>130</v>
      </c>
      <c r="D390" s="37" t="s">
        <v>138</v>
      </c>
      <c r="E390" s="37"/>
      <c r="F390" s="28">
        <f t="shared" si="45"/>
        <v>11400</v>
      </c>
      <c r="G390" s="28">
        <f t="shared" si="45"/>
        <v>11400</v>
      </c>
      <c r="J390" s="25"/>
      <c r="K390" s="25"/>
      <c r="L390" s="25"/>
      <c r="M390" s="25"/>
      <c r="N390" s="25"/>
      <c r="O390" s="25"/>
    </row>
    <row r="391" spans="1:7" ht="15.75">
      <c r="A391" s="44" t="s">
        <v>61</v>
      </c>
      <c r="B391" s="37" t="s">
        <v>294</v>
      </c>
      <c r="C391" s="37" t="s">
        <v>130</v>
      </c>
      <c r="D391" s="37" t="s">
        <v>138</v>
      </c>
      <c r="E391" s="37" t="s">
        <v>134</v>
      </c>
      <c r="F391" s="28">
        <v>11400</v>
      </c>
      <c r="G391" s="28">
        <f>F391</f>
        <v>11400</v>
      </c>
    </row>
    <row r="392" spans="1:7" ht="78.75">
      <c r="A392" s="44" t="s">
        <v>344</v>
      </c>
      <c r="B392" s="37" t="s">
        <v>295</v>
      </c>
      <c r="C392" s="37"/>
      <c r="D392" s="37"/>
      <c r="E392" s="37"/>
      <c r="F392" s="28">
        <f aca="true" t="shared" si="46" ref="F392:G394">F393</f>
        <v>600</v>
      </c>
      <c r="G392" s="28">
        <f t="shared" si="46"/>
        <v>0</v>
      </c>
    </row>
    <row r="393" spans="1:7" ht="31.5">
      <c r="A393" s="44" t="s">
        <v>129</v>
      </c>
      <c r="B393" s="37" t="s">
        <v>295</v>
      </c>
      <c r="C393" s="37" t="s">
        <v>130</v>
      </c>
      <c r="D393" s="37"/>
      <c r="E393" s="37"/>
      <c r="F393" s="28">
        <f t="shared" si="46"/>
        <v>600</v>
      </c>
      <c r="G393" s="28">
        <f t="shared" si="46"/>
        <v>0</v>
      </c>
    </row>
    <row r="394" spans="1:7" ht="15.75">
      <c r="A394" s="44" t="s">
        <v>32</v>
      </c>
      <c r="B394" s="37" t="s">
        <v>295</v>
      </c>
      <c r="C394" s="37" t="s">
        <v>130</v>
      </c>
      <c r="D394" s="37" t="s">
        <v>138</v>
      </c>
      <c r="E394" s="37"/>
      <c r="F394" s="28">
        <f t="shared" si="46"/>
        <v>600</v>
      </c>
      <c r="G394" s="28">
        <f t="shared" si="46"/>
        <v>0</v>
      </c>
    </row>
    <row r="395" spans="1:7" ht="15.75">
      <c r="A395" s="44" t="s">
        <v>61</v>
      </c>
      <c r="B395" s="37" t="s">
        <v>295</v>
      </c>
      <c r="C395" s="37" t="s">
        <v>130</v>
      </c>
      <c r="D395" s="37" t="s">
        <v>138</v>
      </c>
      <c r="E395" s="37" t="s">
        <v>134</v>
      </c>
      <c r="F395" s="28">
        <v>600</v>
      </c>
      <c r="G395" s="28">
        <v>0</v>
      </c>
    </row>
    <row r="396" spans="1:15" s="36" customFormat="1" ht="47.25">
      <c r="A396" s="40" t="s">
        <v>389</v>
      </c>
      <c r="B396" s="38" t="s">
        <v>388</v>
      </c>
      <c r="C396" s="38"/>
      <c r="D396" s="38"/>
      <c r="E396" s="38"/>
      <c r="F396" s="31">
        <f aca="true" t="shared" si="47" ref="F396:G399">F397</f>
        <v>3200000</v>
      </c>
      <c r="G396" s="31">
        <f t="shared" si="47"/>
        <v>0</v>
      </c>
      <c r="J396" s="26"/>
      <c r="K396" s="26"/>
      <c r="L396" s="26"/>
      <c r="M396" s="26"/>
      <c r="N396" s="26"/>
      <c r="O396" s="26"/>
    </row>
    <row r="397" spans="1:15" s="36" customFormat="1" ht="63">
      <c r="A397" s="44" t="s">
        <v>10</v>
      </c>
      <c r="B397" s="37" t="s">
        <v>387</v>
      </c>
      <c r="C397" s="37"/>
      <c r="D397" s="37"/>
      <c r="E397" s="37"/>
      <c r="F397" s="28">
        <f t="shared" si="47"/>
        <v>3200000</v>
      </c>
      <c r="G397" s="28">
        <f t="shared" si="47"/>
        <v>0</v>
      </c>
      <c r="J397" s="26"/>
      <c r="K397" s="26"/>
      <c r="L397" s="26"/>
      <c r="M397" s="26"/>
      <c r="N397" s="26"/>
      <c r="O397" s="26"/>
    </row>
    <row r="398" spans="1:15" s="36" customFormat="1" ht="31.5">
      <c r="A398" s="44" t="s">
        <v>120</v>
      </c>
      <c r="B398" s="37" t="s">
        <v>387</v>
      </c>
      <c r="C398" s="37" t="s">
        <v>121</v>
      </c>
      <c r="D398" s="37"/>
      <c r="E398" s="37"/>
      <c r="F398" s="28">
        <f t="shared" si="47"/>
        <v>3200000</v>
      </c>
      <c r="G398" s="28">
        <f t="shared" si="47"/>
        <v>0</v>
      </c>
      <c r="J398" s="26"/>
      <c r="K398" s="26"/>
      <c r="L398" s="26"/>
      <c r="M398" s="26"/>
      <c r="N398" s="26"/>
      <c r="O398" s="26"/>
    </row>
    <row r="399" spans="1:15" s="36" customFormat="1" ht="15.75">
      <c r="A399" s="44" t="s">
        <v>28</v>
      </c>
      <c r="B399" s="37" t="s">
        <v>387</v>
      </c>
      <c r="C399" s="37" t="s">
        <v>121</v>
      </c>
      <c r="D399" s="37" t="s">
        <v>137</v>
      </c>
      <c r="E399" s="37"/>
      <c r="F399" s="28">
        <f t="shared" si="47"/>
        <v>3200000</v>
      </c>
      <c r="G399" s="28">
        <f t="shared" si="47"/>
        <v>0</v>
      </c>
      <c r="J399" s="26"/>
      <c r="K399" s="26"/>
      <c r="L399" s="26"/>
      <c r="M399" s="26"/>
      <c r="N399" s="26"/>
      <c r="O399" s="26"/>
    </row>
    <row r="400" spans="1:15" s="36" customFormat="1" ht="15.75">
      <c r="A400" s="44" t="s">
        <v>29</v>
      </c>
      <c r="B400" s="37" t="s">
        <v>387</v>
      </c>
      <c r="C400" s="37" t="s">
        <v>121</v>
      </c>
      <c r="D400" s="37" t="s">
        <v>137</v>
      </c>
      <c r="E400" s="37" t="s">
        <v>30</v>
      </c>
      <c r="F400" s="28">
        <v>3200000</v>
      </c>
      <c r="G400" s="28">
        <v>0</v>
      </c>
      <c r="J400" s="26"/>
      <c r="K400" s="26"/>
      <c r="L400" s="26"/>
      <c r="M400" s="26"/>
      <c r="N400" s="26"/>
      <c r="O400" s="26"/>
    </row>
    <row r="401" spans="1:7" ht="78.75">
      <c r="A401" s="45" t="s">
        <v>44</v>
      </c>
      <c r="B401" s="38" t="s">
        <v>297</v>
      </c>
      <c r="C401" s="38"/>
      <c r="D401" s="38"/>
      <c r="E401" s="38"/>
      <c r="F401" s="31">
        <f>F402+F408</f>
        <v>7773350</v>
      </c>
      <c r="G401" s="31">
        <f>G402+G408</f>
        <v>0</v>
      </c>
    </row>
    <row r="402" spans="1:7" ht="31.5">
      <c r="A402" s="43" t="s">
        <v>45</v>
      </c>
      <c r="B402" s="38" t="s">
        <v>298</v>
      </c>
      <c r="C402" s="38"/>
      <c r="D402" s="38"/>
      <c r="E402" s="38"/>
      <c r="F402" s="31">
        <f aca="true" t="shared" si="48" ref="F402:G406">F403</f>
        <v>1179100</v>
      </c>
      <c r="G402" s="31">
        <f t="shared" si="48"/>
        <v>0</v>
      </c>
    </row>
    <row r="403" spans="1:7" ht="94.5">
      <c r="A403" s="43" t="s">
        <v>296</v>
      </c>
      <c r="B403" s="38" t="s">
        <v>300</v>
      </c>
      <c r="C403" s="38"/>
      <c r="D403" s="38"/>
      <c r="E403" s="38"/>
      <c r="F403" s="31">
        <f t="shared" si="48"/>
        <v>1179100</v>
      </c>
      <c r="G403" s="31">
        <f t="shared" si="48"/>
        <v>0</v>
      </c>
    </row>
    <row r="404" spans="1:15" s="9" customFormat="1" ht="31.5">
      <c r="A404" s="44" t="s">
        <v>77</v>
      </c>
      <c r="B404" s="37" t="s">
        <v>301</v>
      </c>
      <c r="C404" s="37"/>
      <c r="D404" s="37"/>
      <c r="E404" s="37"/>
      <c r="F404" s="28">
        <f t="shared" si="48"/>
        <v>1179100</v>
      </c>
      <c r="G404" s="28">
        <f t="shared" si="48"/>
        <v>0</v>
      </c>
      <c r="J404" s="25"/>
      <c r="K404" s="25"/>
      <c r="L404" s="25"/>
      <c r="M404" s="25"/>
      <c r="N404" s="25"/>
      <c r="O404" s="25"/>
    </row>
    <row r="405" spans="1:15" s="9" customFormat="1" ht="31.5">
      <c r="A405" s="44" t="s">
        <v>129</v>
      </c>
      <c r="B405" s="37" t="s">
        <v>301</v>
      </c>
      <c r="C405" s="37" t="s">
        <v>130</v>
      </c>
      <c r="D405" s="37"/>
      <c r="E405" s="37"/>
      <c r="F405" s="28">
        <f t="shared" si="48"/>
        <v>1179100</v>
      </c>
      <c r="G405" s="28">
        <f t="shared" si="48"/>
        <v>0</v>
      </c>
      <c r="J405" s="25"/>
      <c r="K405" s="25"/>
      <c r="L405" s="25"/>
      <c r="M405" s="25"/>
      <c r="N405" s="25"/>
      <c r="O405" s="25"/>
    </row>
    <row r="406" spans="1:7" ht="15.75">
      <c r="A406" s="44" t="s">
        <v>28</v>
      </c>
      <c r="B406" s="37" t="s">
        <v>301</v>
      </c>
      <c r="C406" s="37" t="s">
        <v>130</v>
      </c>
      <c r="D406" s="37" t="s">
        <v>137</v>
      </c>
      <c r="E406" s="37"/>
      <c r="F406" s="28">
        <f t="shared" si="48"/>
        <v>1179100</v>
      </c>
      <c r="G406" s="28">
        <f t="shared" si="48"/>
        <v>0</v>
      </c>
    </row>
    <row r="407" spans="1:7" ht="15.75">
      <c r="A407" s="44" t="s">
        <v>29</v>
      </c>
      <c r="B407" s="37" t="s">
        <v>301</v>
      </c>
      <c r="C407" s="37" t="s">
        <v>130</v>
      </c>
      <c r="D407" s="37" t="s">
        <v>137</v>
      </c>
      <c r="E407" s="37" t="s">
        <v>30</v>
      </c>
      <c r="F407" s="28">
        <v>1179100</v>
      </c>
      <c r="G407" s="28">
        <v>0</v>
      </c>
    </row>
    <row r="408" spans="1:7" ht="47.25">
      <c r="A408" s="43" t="s">
        <v>149</v>
      </c>
      <c r="B408" s="38" t="s">
        <v>299</v>
      </c>
      <c r="C408" s="38"/>
      <c r="D408" s="38"/>
      <c r="E408" s="38"/>
      <c r="F408" s="31">
        <f>F409</f>
        <v>6594250</v>
      </c>
      <c r="G408" s="31">
        <f>G409</f>
        <v>0</v>
      </c>
    </row>
    <row r="409" spans="1:7" ht="47.25">
      <c r="A409" s="43" t="s">
        <v>302</v>
      </c>
      <c r="B409" s="38" t="s">
        <v>303</v>
      </c>
      <c r="C409" s="38"/>
      <c r="D409" s="38"/>
      <c r="E409" s="38"/>
      <c r="F409" s="31">
        <f>F410+F414+F418</f>
        <v>6594250</v>
      </c>
      <c r="G409" s="31">
        <f>G410+G414+G418</f>
        <v>0</v>
      </c>
    </row>
    <row r="410" spans="1:7" ht="31.5">
      <c r="A410" s="44" t="s">
        <v>68</v>
      </c>
      <c r="B410" s="37" t="s">
        <v>304</v>
      </c>
      <c r="C410" s="37"/>
      <c r="D410" s="37"/>
      <c r="E410" s="37"/>
      <c r="F410" s="28">
        <f aca="true" t="shared" si="49" ref="F410:G412">F411</f>
        <v>6038700</v>
      </c>
      <c r="G410" s="28">
        <f t="shared" si="49"/>
        <v>0</v>
      </c>
    </row>
    <row r="411" spans="1:7" ht="78.75">
      <c r="A411" s="44" t="s">
        <v>140</v>
      </c>
      <c r="B411" s="37" t="s">
        <v>304</v>
      </c>
      <c r="C411" s="37" t="s">
        <v>141</v>
      </c>
      <c r="D411" s="37"/>
      <c r="E411" s="37"/>
      <c r="F411" s="28">
        <f t="shared" si="49"/>
        <v>6038700</v>
      </c>
      <c r="G411" s="28">
        <f t="shared" si="49"/>
        <v>0</v>
      </c>
    </row>
    <row r="412" spans="1:7" ht="15.75">
      <c r="A412" s="44" t="s">
        <v>28</v>
      </c>
      <c r="B412" s="37" t="s">
        <v>304</v>
      </c>
      <c r="C412" s="37" t="s">
        <v>141</v>
      </c>
      <c r="D412" s="37" t="s">
        <v>137</v>
      </c>
      <c r="E412" s="37"/>
      <c r="F412" s="28">
        <f t="shared" si="49"/>
        <v>6038700</v>
      </c>
      <c r="G412" s="28">
        <f t="shared" si="49"/>
        <v>0</v>
      </c>
    </row>
    <row r="413" spans="1:7" ht="63">
      <c r="A413" s="44" t="s">
        <v>67</v>
      </c>
      <c r="B413" s="37" t="s">
        <v>304</v>
      </c>
      <c r="C413" s="37" t="s">
        <v>141</v>
      </c>
      <c r="D413" s="37" t="s">
        <v>137</v>
      </c>
      <c r="E413" s="37" t="s">
        <v>138</v>
      </c>
      <c r="F413" s="28">
        <v>6038700</v>
      </c>
      <c r="G413" s="28">
        <v>0</v>
      </c>
    </row>
    <row r="414" spans="1:7" ht="31.5">
      <c r="A414" s="44" t="s">
        <v>47</v>
      </c>
      <c r="B414" s="37" t="s">
        <v>305</v>
      </c>
      <c r="C414" s="37"/>
      <c r="D414" s="37"/>
      <c r="E414" s="37"/>
      <c r="F414" s="28">
        <f>F415</f>
        <v>335550</v>
      </c>
      <c r="G414" s="28">
        <f>G415</f>
        <v>0</v>
      </c>
    </row>
    <row r="415" spans="1:7" ht="31.5">
      <c r="A415" s="44" t="s">
        <v>129</v>
      </c>
      <c r="B415" s="37" t="s">
        <v>305</v>
      </c>
      <c r="C415" s="37" t="s">
        <v>130</v>
      </c>
      <c r="D415" s="37"/>
      <c r="E415" s="37"/>
      <c r="F415" s="28">
        <f>+F416</f>
        <v>335550</v>
      </c>
      <c r="G415" s="28">
        <f>+G416</f>
        <v>0</v>
      </c>
    </row>
    <row r="416" spans="1:7" ht="15.75">
      <c r="A416" s="44" t="s">
        <v>28</v>
      </c>
      <c r="B416" s="37" t="s">
        <v>305</v>
      </c>
      <c r="C416" s="37" t="s">
        <v>130</v>
      </c>
      <c r="D416" s="37" t="s">
        <v>137</v>
      </c>
      <c r="E416" s="37"/>
      <c r="F416" s="28">
        <f>F417</f>
        <v>335550</v>
      </c>
      <c r="G416" s="28">
        <f>G417</f>
        <v>0</v>
      </c>
    </row>
    <row r="417" spans="1:7" ht="63">
      <c r="A417" s="44" t="s">
        <v>67</v>
      </c>
      <c r="B417" s="37" t="s">
        <v>305</v>
      </c>
      <c r="C417" s="37" t="s">
        <v>130</v>
      </c>
      <c r="D417" s="37" t="s">
        <v>137</v>
      </c>
      <c r="E417" s="37" t="s">
        <v>138</v>
      </c>
      <c r="F417" s="28">
        <v>335550</v>
      </c>
      <c r="G417" s="28">
        <v>0</v>
      </c>
    </row>
    <row r="418" spans="1:15" s="9" customFormat="1" ht="63">
      <c r="A418" s="39" t="s">
        <v>155</v>
      </c>
      <c r="B418" s="37" t="s">
        <v>306</v>
      </c>
      <c r="C418" s="37"/>
      <c r="D418" s="37"/>
      <c r="E418" s="37"/>
      <c r="F418" s="28">
        <f aca="true" t="shared" si="50" ref="F418:G420">F419</f>
        <v>220000</v>
      </c>
      <c r="G418" s="28">
        <f t="shared" si="50"/>
        <v>0</v>
      </c>
      <c r="J418" s="25"/>
      <c r="K418" s="25"/>
      <c r="L418" s="25"/>
      <c r="M418" s="25"/>
      <c r="N418" s="25"/>
      <c r="O418" s="25"/>
    </row>
    <row r="419" spans="1:15" s="9" customFormat="1" ht="78.75">
      <c r="A419" s="39" t="s">
        <v>140</v>
      </c>
      <c r="B419" s="37" t="s">
        <v>306</v>
      </c>
      <c r="C419" s="37" t="s">
        <v>141</v>
      </c>
      <c r="D419" s="37"/>
      <c r="E419" s="37"/>
      <c r="F419" s="28">
        <f t="shared" si="50"/>
        <v>220000</v>
      </c>
      <c r="G419" s="28">
        <f t="shared" si="50"/>
        <v>0</v>
      </c>
      <c r="J419" s="25"/>
      <c r="K419" s="25"/>
      <c r="L419" s="25"/>
      <c r="M419" s="25"/>
      <c r="N419" s="25"/>
      <c r="O419" s="25"/>
    </row>
    <row r="420" spans="1:15" s="9" customFormat="1" ht="15.75">
      <c r="A420" s="44" t="s">
        <v>28</v>
      </c>
      <c r="B420" s="37" t="s">
        <v>306</v>
      </c>
      <c r="C420" s="37" t="s">
        <v>141</v>
      </c>
      <c r="D420" s="37" t="s">
        <v>137</v>
      </c>
      <c r="E420" s="37"/>
      <c r="F420" s="28">
        <f t="shared" si="50"/>
        <v>220000</v>
      </c>
      <c r="G420" s="28">
        <f t="shared" si="50"/>
        <v>0</v>
      </c>
      <c r="J420" s="25"/>
      <c r="K420" s="25"/>
      <c r="L420" s="25"/>
      <c r="M420" s="25"/>
      <c r="N420" s="25"/>
      <c r="O420" s="25"/>
    </row>
    <row r="421" spans="1:7" ht="63">
      <c r="A421" s="44" t="s">
        <v>67</v>
      </c>
      <c r="B421" s="37" t="s">
        <v>306</v>
      </c>
      <c r="C421" s="37" t="s">
        <v>141</v>
      </c>
      <c r="D421" s="37" t="s">
        <v>137</v>
      </c>
      <c r="E421" s="37" t="s">
        <v>138</v>
      </c>
      <c r="F421" s="28">
        <v>220000</v>
      </c>
      <c r="G421" s="28">
        <v>0</v>
      </c>
    </row>
    <row r="422" spans="1:7" ht="31.5">
      <c r="A422" s="45" t="s">
        <v>48</v>
      </c>
      <c r="B422" s="38" t="s">
        <v>307</v>
      </c>
      <c r="C422" s="38"/>
      <c r="D422" s="38"/>
      <c r="E422" s="38"/>
      <c r="F422" s="31">
        <f>F423+F429+F438+F506</f>
        <v>46724774</v>
      </c>
      <c r="G422" s="31">
        <f>G423+G429+G438+G506</f>
        <v>2853930</v>
      </c>
    </row>
    <row r="423" spans="1:7" ht="31.5">
      <c r="A423" s="43" t="s">
        <v>49</v>
      </c>
      <c r="B423" s="38" t="s">
        <v>309</v>
      </c>
      <c r="C423" s="38"/>
      <c r="D423" s="38"/>
      <c r="E423" s="38"/>
      <c r="F423" s="31">
        <f>F424</f>
        <v>250000</v>
      </c>
      <c r="G423" s="31">
        <f>G424</f>
        <v>0</v>
      </c>
    </row>
    <row r="424" spans="1:7" ht="63">
      <c r="A424" s="43" t="s">
        <v>308</v>
      </c>
      <c r="B424" s="38" t="s">
        <v>311</v>
      </c>
      <c r="C424" s="38"/>
      <c r="D424" s="38"/>
      <c r="E424" s="38"/>
      <c r="F424" s="31">
        <f aca="true" t="shared" si="51" ref="F424:G427">F425</f>
        <v>250000</v>
      </c>
      <c r="G424" s="31">
        <f t="shared" si="51"/>
        <v>0</v>
      </c>
    </row>
    <row r="425" spans="1:15" s="9" customFormat="1" ht="31.5">
      <c r="A425" s="44" t="s">
        <v>77</v>
      </c>
      <c r="B425" s="37" t="s">
        <v>312</v>
      </c>
      <c r="C425" s="37"/>
      <c r="D425" s="37"/>
      <c r="E425" s="37"/>
      <c r="F425" s="28">
        <f t="shared" si="51"/>
        <v>250000</v>
      </c>
      <c r="G425" s="28">
        <f t="shared" si="51"/>
        <v>0</v>
      </c>
      <c r="J425" s="25"/>
      <c r="K425" s="25"/>
      <c r="L425" s="25"/>
      <c r="M425" s="25"/>
      <c r="N425" s="25"/>
      <c r="O425" s="25"/>
    </row>
    <row r="426" spans="1:15" s="9" customFormat="1" ht="31.5">
      <c r="A426" s="44" t="s">
        <v>129</v>
      </c>
      <c r="B426" s="37" t="s">
        <v>312</v>
      </c>
      <c r="C426" s="37" t="s">
        <v>130</v>
      </c>
      <c r="D426" s="37"/>
      <c r="E426" s="37"/>
      <c r="F426" s="28">
        <f t="shared" si="51"/>
        <v>250000</v>
      </c>
      <c r="G426" s="28">
        <f t="shared" si="51"/>
        <v>0</v>
      </c>
      <c r="J426" s="25"/>
      <c r="K426" s="25"/>
      <c r="L426" s="25"/>
      <c r="M426" s="25"/>
      <c r="N426" s="25"/>
      <c r="O426" s="25"/>
    </row>
    <row r="427" spans="1:7" ht="15.75">
      <c r="A427" s="44" t="s">
        <v>32</v>
      </c>
      <c r="B427" s="37" t="s">
        <v>312</v>
      </c>
      <c r="C427" s="37" t="s">
        <v>130</v>
      </c>
      <c r="D427" s="37" t="s">
        <v>138</v>
      </c>
      <c r="E427" s="37"/>
      <c r="F427" s="28">
        <f t="shared" si="51"/>
        <v>250000</v>
      </c>
      <c r="G427" s="28">
        <f t="shared" si="51"/>
        <v>0</v>
      </c>
    </row>
    <row r="428" spans="1:7" ht="15.75">
      <c r="A428" s="44" t="s">
        <v>52</v>
      </c>
      <c r="B428" s="37" t="s">
        <v>312</v>
      </c>
      <c r="C428" s="37" t="s">
        <v>130</v>
      </c>
      <c r="D428" s="37" t="s">
        <v>138</v>
      </c>
      <c r="E428" s="37" t="s">
        <v>53</v>
      </c>
      <c r="F428" s="28">
        <v>250000</v>
      </c>
      <c r="G428" s="28">
        <v>0</v>
      </c>
    </row>
    <row r="429" spans="1:7" ht="31.5">
      <c r="A429" s="43" t="s">
        <v>50</v>
      </c>
      <c r="B429" s="38" t="s">
        <v>310</v>
      </c>
      <c r="C429" s="38"/>
      <c r="D429" s="38"/>
      <c r="E429" s="38"/>
      <c r="F429" s="31">
        <f>F430</f>
        <v>857500</v>
      </c>
      <c r="G429" s="31">
        <f>G430</f>
        <v>0</v>
      </c>
    </row>
    <row r="430" spans="1:7" ht="63">
      <c r="A430" s="43" t="s">
        <v>313</v>
      </c>
      <c r="B430" s="38" t="s">
        <v>315</v>
      </c>
      <c r="C430" s="38"/>
      <c r="D430" s="38"/>
      <c r="E430" s="38"/>
      <c r="F430" s="31">
        <f>F431</f>
        <v>857500</v>
      </c>
      <c r="G430" s="31">
        <f>G431</f>
        <v>0</v>
      </c>
    </row>
    <row r="431" spans="1:7" ht="31.5">
      <c r="A431" s="44" t="s">
        <v>77</v>
      </c>
      <c r="B431" s="37" t="s">
        <v>316</v>
      </c>
      <c r="C431" s="37"/>
      <c r="D431" s="37"/>
      <c r="E431" s="37"/>
      <c r="F431" s="28">
        <f>F432+F435</f>
        <v>857500</v>
      </c>
      <c r="G431" s="28">
        <f>G432+G435</f>
        <v>0</v>
      </c>
    </row>
    <row r="432" spans="1:7" ht="78.75">
      <c r="A432" s="44" t="s">
        <v>140</v>
      </c>
      <c r="B432" s="37" t="s">
        <v>316</v>
      </c>
      <c r="C432" s="37" t="s">
        <v>141</v>
      </c>
      <c r="D432" s="37"/>
      <c r="E432" s="37"/>
      <c r="F432" s="28">
        <f>F433</f>
        <v>428000</v>
      </c>
      <c r="G432" s="28">
        <f>G433</f>
        <v>0</v>
      </c>
    </row>
    <row r="433" spans="1:7" ht="15.75">
      <c r="A433" s="44" t="s">
        <v>28</v>
      </c>
      <c r="B433" s="37" t="s">
        <v>316</v>
      </c>
      <c r="C433" s="37" t="s">
        <v>141</v>
      </c>
      <c r="D433" s="37" t="s">
        <v>137</v>
      </c>
      <c r="E433" s="37"/>
      <c r="F433" s="28">
        <f>F434</f>
        <v>428000</v>
      </c>
      <c r="G433" s="28">
        <f>G434</f>
        <v>0</v>
      </c>
    </row>
    <row r="434" spans="1:7" ht="15.75">
      <c r="A434" s="44" t="s">
        <v>29</v>
      </c>
      <c r="B434" s="37" t="s">
        <v>316</v>
      </c>
      <c r="C434" s="37" t="s">
        <v>141</v>
      </c>
      <c r="D434" s="37" t="s">
        <v>137</v>
      </c>
      <c r="E434" s="37" t="s">
        <v>30</v>
      </c>
      <c r="F434" s="28">
        <f>83000+65000+280000</f>
        <v>428000</v>
      </c>
      <c r="G434" s="28">
        <v>0</v>
      </c>
    </row>
    <row r="435" spans="1:7" ht="31.5">
      <c r="A435" s="44" t="s">
        <v>129</v>
      </c>
      <c r="B435" s="37" t="s">
        <v>316</v>
      </c>
      <c r="C435" s="37" t="s">
        <v>130</v>
      </c>
      <c r="D435" s="37"/>
      <c r="E435" s="37"/>
      <c r="F435" s="28">
        <f>F436</f>
        <v>429500</v>
      </c>
      <c r="G435" s="28">
        <f>G436</f>
        <v>0</v>
      </c>
    </row>
    <row r="436" spans="1:7" ht="15.75">
      <c r="A436" s="44" t="s">
        <v>28</v>
      </c>
      <c r="B436" s="37" t="s">
        <v>316</v>
      </c>
      <c r="C436" s="37" t="s">
        <v>130</v>
      </c>
      <c r="D436" s="37" t="s">
        <v>137</v>
      </c>
      <c r="E436" s="37"/>
      <c r="F436" s="28">
        <f>F437</f>
        <v>429500</v>
      </c>
      <c r="G436" s="28">
        <f>G437</f>
        <v>0</v>
      </c>
    </row>
    <row r="437" spans="1:7" ht="15.75">
      <c r="A437" s="44" t="s">
        <v>29</v>
      </c>
      <c r="B437" s="37" t="s">
        <v>316</v>
      </c>
      <c r="C437" s="37" t="s">
        <v>130</v>
      </c>
      <c r="D437" s="37" t="s">
        <v>137</v>
      </c>
      <c r="E437" s="37" t="s">
        <v>30</v>
      </c>
      <c r="F437" s="28">
        <f>200000+81000+78500+70000</f>
        <v>429500</v>
      </c>
      <c r="G437" s="28">
        <v>0</v>
      </c>
    </row>
    <row r="438" spans="1:7" ht="31.5">
      <c r="A438" s="43" t="s">
        <v>150</v>
      </c>
      <c r="B438" s="38" t="s">
        <v>314</v>
      </c>
      <c r="C438" s="38"/>
      <c r="D438" s="38"/>
      <c r="E438" s="38"/>
      <c r="F438" s="31">
        <f>F439</f>
        <v>31603970</v>
      </c>
      <c r="G438" s="31">
        <f>G439</f>
        <v>2853930</v>
      </c>
    </row>
    <row r="439" spans="1:15" s="9" customFormat="1" ht="78.75">
      <c r="A439" s="43" t="s">
        <v>317</v>
      </c>
      <c r="B439" s="38" t="s">
        <v>318</v>
      </c>
      <c r="C439" s="38"/>
      <c r="D439" s="38"/>
      <c r="E439" s="38"/>
      <c r="F439" s="31">
        <f>F440+F444+F449+F453+F457+F461+F465+F469+F473+F491+F495+F499+F480+F487</f>
        <v>31603970</v>
      </c>
      <c r="G439" s="31">
        <f>G440+G444+G449+G453+G457+G461+G465+G469+G473+G491+G495+G499+G480+G487</f>
        <v>2853930</v>
      </c>
      <c r="J439" s="25"/>
      <c r="K439" s="25"/>
      <c r="L439" s="25"/>
      <c r="M439" s="25"/>
      <c r="N439" s="25"/>
      <c r="O439" s="25"/>
    </row>
    <row r="440" spans="1:15" s="9" customFormat="1" ht="31.5">
      <c r="A440" s="44" t="s">
        <v>51</v>
      </c>
      <c r="B440" s="37" t="s">
        <v>319</v>
      </c>
      <c r="C440" s="37"/>
      <c r="D440" s="37"/>
      <c r="E440" s="37"/>
      <c r="F440" s="28">
        <f aca="true" t="shared" si="52" ref="F440:G442">F441</f>
        <v>1843370</v>
      </c>
      <c r="G440" s="28">
        <f t="shared" si="52"/>
        <v>0</v>
      </c>
      <c r="J440" s="25"/>
      <c r="K440" s="25"/>
      <c r="L440" s="25"/>
      <c r="M440" s="25"/>
      <c r="N440" s="25"/>
      <c r="O440" s="25"/>
    </row>
    <row r="441" spans="1:15" s="9" customFormat="1" ht="78.75">
      <c r="A441" s="44" t="s">
        <v>140</v>
      </c>
      <c r="B441" s="37" t="s">
        <v>319</v>
      </c>
      <c r="C441" s="37" t="s">
        <v>141</v>
      </c>
      <c r="D441" s="37"/>
      <c r="E441" s="37"/>
      <c r="F441" s="28">
        <f t="shared" si="52"/>
        <v>1843370</v>
      </c>
      <c r="G441" s="28">
        <f t="shared" si="52"/>
        <v>0</v>
      </c>
      <c r="J441" s="25"/>
      <c r="K441" s="25"/>
      <c r="L441" s="25"/>
      <c r="M441" s="25"/>
      <c r="N441" s="25"/>
      <c r="O441" s="25"/>
    </row>
    <row r="442" spans="1:7" ht="15.75">
      <c r="A442" s="44" t="s">
        <v>28</v>
      </c>
      <c r="B442" s="37" t="s">
        <v>319</v>
      </c>
      <c r="C442" s="37" t="s">
        <v>141</v>
      </c>
      <c r="D442" s="37" t="s">
        <v>137</v>
      </c>
      <c r="E442" s="37"/>
      <c r="F442" s="28">
        <f t="shared" si="52"/>
        <v>1843370</v>
      </c>
      <c r="G442" s="28">
        <f t="shared" si="52"/>
        <v>0</v>
      </c>
    </row>
    <row r="443" spans="1:7" ht="15.75">
      <c r="A443" s="44" t="s">
        <v>29</v>
      </c>
      <c r="B443" s="37" t="s">
        <v>319</v>
      </c>
      <c r="C443" s="37" t="s">
        <v>141</v>
      </c>
      <c r="D443" s="37" t="s">
        <v>137</v>
      </c>
      <c r="E443" s="37" t="s">
        <v>138</v>
      </c>
      <c r="F443" s="28">
        <v>1843370</v>
      </c>
      <c r="G443" s="28">
        <v>0</v>
      </c>
    </row>
    <row r="444" spans="1:7" ht="31.5">
      <c r="A444" s="44" t="s">
        <v>68</v>
      </c>
      <c r="B444" s="37" t="s">
        <v>320</v>
      </c>
      <c r="C444" s="37"/>
      <c r="D444" s="37"/>
      <c r="E444" s="37"/>
      <c r="F444" s="28">
        <f>F445</f>
        <v>23924780</v>
      </c>
      <c r="G444" s="28">
        <f>G445</f>
        <v>0</v>
      </c>
    </row>
    <row r="445" spans="1:7" ht="78.75">
      <c r="A445" s="44" t="s">
        <v>140</v>
      </c>
      <c r="B445" s="37" t="s">
        <v>320</v>
      </c>
      <c r="C445" s="37" t="s">
        <v>141</v>
      </c>
      <c r="D445" s="37"/>
      <c r="E445" s="37"/>
      <c r="F445" s="28">
        <f>F446</f>
        <v>23924780</v>
      </c>
      <c r="G445" s="28">
        <f>G446</f>
        <v>0</v>
      </c>
    </row>
    <row r="446" spans="1:15" s="9" customFormat="1" ht="15.75">
      <c r="A446" s="44" t="s">
        <v>28</v>
      </c>
      <c r="B446" s="37" t="s">
        <v>320</v>
      </c>
      <c r="C446" s="37" t="s">
        <v>141</v>
      </c>
      <c r="D446" s="37" t="s">
        <v>137</v>
      </c>
      <c r="E446" s="37"/>
      <c r="F446" s="28">
        <f>F447+F448</f>
        <v>23924780</v>
      </c>
      <c r="G446" s="28">
        <f>G447+G448</f>
        <v>0</v>
      </c>
      <c r="J446" s="25"/>
      <c r="K446" s="25"/>
      <c r="L446" s="25"/>
      <c r="M446" s="25"/>
      <c r="N446" s="25"/>
      <c r="O446" s="25"/>
    </row>
    <row r="447" spans="1:15" s="9" customFormat="1" ht="63">
      <c r="A447" s="44" t="s">
        <v>67</v>
      </c>
      <c r="B447" s="37" t="s">
        <v>320</v>
      </c>
      <c r="C447" s="37" t="s">
        <v>141</v>
      </c>
      <c r="D447" s="37" t="s">
        <v>137</v>
      </c>
      <c r="E447" s="37" t="s">
        <v>138</v>
      </c>
      <c r="F447" s="28">
        <f>18734980+5129800</f>
        <v>23864780</v>
      </c>
      <c r="G447" s="28">
        <v>0</v>
      </c>
      <c r="J447" s="25"/>
      <c r="K447" s="25"/>
      <c r="L447" s="25"/>
      <c r="M447" s="25"/>
      <c r="N447" s="25"/>
      <c r="O447" s="25"/>
    </row>
    <row r="448" spans="1:7" ht="63">
      <c r="A448" s="44" t="s">
        <v>67</v>
      </c>
      <c r="B448" s="37" t="s">
        <v>320</v>
      </c>
      <c r="C448" s="37" t="s">
        <v>130</v>
      </c>
      <c r="D448" s="37" t="s">
        <v>137</v>
      </c>
      <c r="E448" s="37" t="s">
        <v>138</v>
      </c>
      <c r="F448" s="28">
        <v>60000</v>
      </c>
      <c r="G448" s="28">
        <v>0</v>
      </c>
    </row>
    <row r="449" spans="1:7" ht="31.5">
      <c r="A449" s="44" t="s">
        <v>47</v>
      </c>
      <c r="B449" s="37" t="s">
        <v>321</v>
      </c>
      <c r="C449" s="37"/>
      <c r="D449" s="37"/>
      <c r="E449" s="37"/>
      <c r="F449" s="28">
        <f aca="true" t="shared" si="53" ref="F449:G451">F450</f>
        <v>2500</v>
      </c>
      <c r="G449" s="28">
        <f t="shared" si="53"/>
        <v>0</v>
      </c>
    </row>
    <row r="450" spans="1:7" ht="31.5">
      <c r="A450" s="44" t="s">
        <v>129</v>
      </c>
      <c r="B450" s="37" t="s">
        <v>321</v>
      </c>
      <c r="C450" s="37" t="s">
        <v>130</v>
      </c>
      <c r="D450" s="37"/>
      <c r="E450" s="37"/>
      <c r="F450" s="28">
        <f t="shared" si="53"/>
        <v>2500</v>
      </c>
      <c r="G450" s="28">
        <f t="shared" si="53"/>
        <v>0</v>
      </c>
    </row>
    <row r="451" spans="1:7" ht="15.75">
      <c r="A451" s="44" t="s">
        <v>28</v>
      </c>
      <c r="B451" s="37" t="s">
        <v>321</v>
      </c>
      <c r="C451" s="37" t="s">
        <v>130</v>
      </c>
      <c r="D451" s="37" t="s">
        <v>137</v>
      </c>
      <c r="E451" s="37"/>
      <c r="F451" s="28">
        <f t="shared" si="53"/>
        <v>2500</v>
      </c>
      <c r="G451" s="28">
        <f t="shared" si="53"/>
        <v>0</v>
      </c>
    </row>
    <row r="452" spans="1:7" ht="63">
      <c r="A452" s="44" t="s">
        <v>67</v>
      </c>
      <c r="B452" s="37" t="s">
        <v>321</v>
      </c>
      <c r="C452" s="37" t="s">
        <v>130</v>
      </c>
      <c r="D452" s="37" t="s">
        <v>137</v>
      </c>
      <c r="E452" s="37" t="s">
        <v>138</v>
      </c>
      <c r="F452" s="28">
        <v>2500</v>
      </c>
      <c r="G452" s="28">
        <v>0</v>
      </c>
    </row>
    <row r="453" spans="1:7" ht="63">
      <c r="A453" s="39" t="s">
        <v>155</v>
      </c>
      <c r="B453" s="37" t="s">
        <v>322</v>
      </c>
      <c r="C453" s="37"/>
      <c r="D453" s="37"/>
      <c r="E453" s="37"/>
      <c r="F453" s="28">
        <f aca="true" t="shared" si="54" ref="F453:G455">F454</f>
        <v>426890</v>
      </c>
      <c r="G453" s="28">
        <f t="shared" si="54"/>
        <v>0</v>
      </c>
    </row>
    <row r="454" spans="1:7" ht="78.75">
      <c r="A454" s="39" t="s">
        <v>140</v>
      </c>
      <c r="B454" s="37" t="s">
        <v>322</v>
      </c>
      <c r="C454" s="37" t="s">
        <v>141</v>
      </c>
      <c r="D454" s="37"/>
      <c r="E454" s="37"/>
      <c r="F454" s="28">
        <f t="shared" si="54"/>
        <v>426890</v>
      </c>
      <c r="G454" s="28">
        <f t="shared" si="54"/>
        <v>0</v>
      </c>
    </row>
    <row r="455" spans="1:15" s="9" customFormat="1" ht="15.75">
      <c r="A455" s="44" t="s">
        <v>28</v>
      </c>
      <c r="B455" s="37" t="s">
        <v>322</v>
      </c>
      <c r="C455" s="37" t="s">
        <v>141</v>
      </c>
      <c r="D455" s="37" t="s">
        <v>137</v>
      </c>
      <c r="E455" s="37"/>
      <c r="F455" s="28">
        <f>F456</f>
        <v>426890</v>
      </c>
      <c r="G455" s="28">
        <f t="shared" si="54"/>
        <v>0</v>
      </c>
      <c r="J455" s="25"/>
      <c r="K455" s="25"/>
      <c r="L455" s="25"/>
      <c r="M455" s="25"/>
      <c r="N455" s="25"/>
      <c r="O455" s="25"/>
    </row>
    <row r="456" spans="1:15" s="9" customFormat="1" ht="63">
      <c r="A456" s="44" t="s">
        <v>67</v>
      </c>
      <c r="B456" s="37" t="s">
        <v>322</v>
      </c>
      <c r="C456" s="37" t="s">
        <v>141</v>
      </c>
      <c r="D456" s="37" t="s">
        <v>137</v>
      </c>
      <c r="E456" s="37" t="s">
        <v>138</v>
      </c>
      <c r="F456" s="28">
        <f>401890+25000</f>
        <v>426890</v>
      </c>
      <c r="G456" s="28">
        <v>0</v>
      </c>
      <c r="J456" s="25"/>
      <c r="K456" s="25"/>
      <c r="L456" s="25"/>
      <c r="M456" s="25"/>
      <c r="N456" s="25"/>
      <c r="O456" s="25"/>
    </row>
    <row r="457" spans="1:7" ht="47.25">
      <c r="A457" s="44" t="s">
        <v>89</v>
      </c>
      <c r="B457" s="37" t="s">
        <v>323</v>
      </c>
      <c r="C457" s="37"/>
      <c r="D457" s="37"/>
      <c r="E457" s="37"/>
      <c r="F457" s="28">
        <f aca="true" t="shared" si="55" ref="F457:G459">F458</f>
        <v>2200000</v>
      </c>
      <c r="G457" s="28">
        <f t="shared" si="55"/>
        <v>0</v>
      </c>
    </row>
    <row r="458" spans="1:7" ht="31.5">
      <c r="A458" s="44" t="s">
        <v>120</v>
      </c>
      <c r="B458" s="37" t="s">
        <v>323</v>
      </c>
      <c r="C458" s="37" t="s">
        <v>121</v>
      </c>
      <c r="D458" s="37"/>
      <c r="E458" s="37"/>
      <c r="F458" s="28">
        <f t="shared" si="55"/>
        <v>2200000</v>
      </c>
      <c r="G458" s="28">
        <f t="shared" si="55"/>
        <v>0</v>
      </c>
    </row>
    <row r="459" spans="1:7" ht="15.75">
      <c r="A459" s="44" t="s">
        <v>34</v>
      </c>
      <c r="B459" s="37" t="s">
        <v>323</v>
      </c>
      <c r="C459" s="37" t="s">
        <v>121</v>
      </c>
      <c r="D459" s="37" t="s">
        <v>144</v>
      </c>
      <c r="E459" s="37"/>
      <c r="F459" s="28">
        <f t="shared" si="55"/>
        <v>2200000</v>
      </c>
      <c r="G459" s="28">
        <f t="shared" si="55"/>
        <v>0</v>
      </c>
    </row>
    <row r="460" spans="1:7" ht="31.5">
      <c r="A460" s="44" t="s">
        <v>35</v>
      </c>
      <c r="B460" s="37" t="s">
        <v>323</v>
      </c>
      <c r="C460" s="37" t="s">
        <v>121</v>
      </c>
      <c r="D460" s="37" t="s">
        <v>144</v>
      </c>
      <c r="E460" s="37" t="s">
        <v>144</v>
      </c>
      <c r="F460" s="28">
        <v>2200000</v>
      </c>
      <c r="G460" s="28">
        <v>0</v>
      </c>
    </row>
    <row r="461" spans="1:7" ht="31.5">
      <c r="A461" s="44" t="s">
        <v>77</v>
      </c>
      <c r="B461" s="37" t="s">
        <v>324</v>
      </c>
      <c r="C461" s="37"/>
      <c r="D461" s="37"/>
      <c r="E461" s="37"/>
      <c r="F461" s="28">
        <f aca="true" t="shared" si="56" ref="F461:G463">F462</f>
        <v>352500</v>
      </c>
      <c r="G461" s="28">
        <f t="shared" si="56"/>
        <v>0</v>
      </c>
    </row>
    <row r="462" spans="1:7" ht="31.5">
      <c r="A462" s="44" t="s">
        <v>129</v>
      </c>
      <c r="B462" s="37" t="s">
        <v>324</v>
      </c>
      <c r="C462" s="37" t="s">
        <v>130</v>
      </c>
      <c r="D462" s="37"/>
      <c r="E462" s="37"/>
      <c r="F462" s="28">
        <f t="shared" si="56"/>
        <v>352500</v>
      </c>
      <c r="G462" s="28">
        <f t="shared" si="56"/>
        <v>0</v>
      </c>
    </row>
    <row r="463" spans="1:7" ht="15.75">
      <c r="A463" s="44" t="s">
        <v>28</v>
      </c>
      <c r="B463" s="37" t="s">
        <v>324</v>
      </c>
      <c r="C463" s="37" t="s">
        <v>130</v>
      </c>
      <c r="D463" s="37" t="s">
        <v>137</v>
      </c>
      <c r="E463" s="37"/>
      <c r="F463" s="28">
        <f t="shared" si="56"/>
        <v>352500</v>
      </c>
      <c r="G463" s="28">
        <f t="shared" si="56"/>
        <v>0</v>
      </c>
    </row>
    <row r="464" spans="1:7" ht="15.75">
      <c r="A464" s="44" t="s">
        <v>29</v>
      </c>
      <c r="B464" s="37" t="s">
        <v>324</v>
      </c>
      <c r="C464" s="37" t="s">
        <v>130</v>
      </c>
      <c r="D464" s="37" t="s">
        <v>137</v>
      </c>
      <c r="E464" s="37" t="s">
        <v>30</v>
      </c>
      <c r="F464" s="28">
        <v>352500</v>
      </c>
      <c r="G464" s="28">
        <v>0</v>
      </c>
    </row>
    <row r="465" spans="1:7" ht="31.5">
      <c r="A465" s="44" t="s">
        <v>156</v>
      </c>
      <c r="B465" s="37" t="s">
        <v>325</v>
      </c>
      <c r="C465" s="37"/>
      <c r="D465" s="37"/>
      <c r="E465" s="37"/>
      <c r="F465" s="28">
        <f aca="true" t="shared" si="57" ref="F465:G467">F466</f>
        <v>291400</v>
      </c>
      <c r="G465" s="28">
        <f t="shared" si="57"/>
        <v>291400</v>
      </c>
    </row>
    <row r="466" spans="1:7" ht="78.75">
      <c r="A466" s="44" t="s">
        <v>140</v>
      </c>
      <c r="B466" s="37" t="s">
        <v>325</v>
      </c>
      <c r="C466" s="37" t="s">
        <v>141</v>
      </c>
      <c r="D466" s="37"/>
      <c r="E466" s="37"/>
      <c r="F466" s="28">
        <f t="shared" si="57"/>
        <v>291400</v>
      </c>
      <c r="G466" s="28">
        <f t="shared" si="57"/>
        <v>291400</v>
      </c>
    </row>
    <row r="467" spans="1:7" ht="15.75">
      <c r="A467" s="44" t="s">
        <v>111</v>
      </c>
      <c r="B467" s="37" t="s">
        <v>325</v>
      </c>
      <c r="C467" s="37" t="s">
        <v>141</v>
      </c>
      <c r="D467" s="37" t="s">
        <v>126</v>
      </c>
      <c r="E467" s="37"/>
      <c r="F467" s="28">
        <f t="shared" si="57"/>
        <v>291400</v>
      </c>
      <c r="G467" s="28">
        <f t="shared" si="57"/>
        <v>291400</v>
      </c>
    </row>
    <row r="468" spans="1:7" ht="15.75">
      <c r="A468" s="44" t="s">
        <v>112</v>
      </c>
      <c r="B468" s="37" t="s">
        <v>325</v>
      </c>
      <c r="C468" s="37" t="s">
        <v>141</v>
      </c>
      <c r="D468" s="37" t="s">
        <v>126</v>
      </c>
      <c r="E468" s="37" t="s">
        <v>127</v>
      </c>
      <c r="F468" s="28">
        <f>275600+15800</f>
        <v>291400</v>
      </c>
      <c r="G468" s="28">
        <f>F468</f>
        <v>291400</v>
      </c>
    </row>
    <row r="469" spans="1:7" ht="47.25">
      <c r="A469" s="39" t="s">
        <v>152</v>
      </c>
      <c r="B469" s="37" t="s">
        <v>341</v>
      </c>
      <c r="C469" s="37"/>
      <c r="D469" s="37"/>
      <c r="E469" s="37"/>
      <c r="F469" s="28">
        <f aca="true" t="shared" si="58" ref="F469:G471">F470</f>
        <v>5130</v>
      </c>
      <c r="G469" s="28">
        <f t="shared" si="58"/>
        <v>5130</v>
      </c>
    </row>
    <row r="470" spans="1:7" ht="31.5">
      <c r="A470" s="44" t="s">
        <v>129</v>
      </c>
      <c r="B470" s="37" t="s">
        <v>341</v>
      </c>
      <c r="C470" s="37" t="s">
        <v>130</v>
      </c>
      <c r="D470" s="37"/>
      <c r="E470" s="37"/>
      <c r="F470" s="28">
        <f t="shared" si="58"/>
        <v>5130</v>
      </c>
      <c r="G470" s="28">
        <f t="shared" si="58"/>
        <v>5130</v>
      </c>
    </row>
    <row r="471" spans="1:7" ht="15.75">
      <c r="A471" s="44" t="s">
        <v>28</v>
      </c>
      <c r="B471" s="37" t="s">
        <v>341</v>
      </c>
      <c r="C471" s="37" t="s">
        <v>130</v>
      </c>
      <c r="D471" s="37" t="s">
        <v>137</v>
      </c>
      <c r="E471" s="37"/>
      <c r="F471" s="28">
        <f t="shared" si="58"/>
        <v>5130</v>
      </c>
      <c r="G471" s="28">
        <f t="shared" si="58"/>
        <v>5130</v>
      </c>
    </row>
    <row r="472" spans="1:7" ht="15.75">
      <c r="A472" s="39" t="s">
        <v>153</v>
      </c>
      <c r="B472" s="37" t="s">
        <v>341</v>
      </c>
      <c r="C472" s="37" t="s">
        <v>130</v>
      </c>
      <c r="D472" s="37" t="s">
        <v>137</v>
      </c>
      <c r="E472" s="37" t="s">
        <v>144</v>
      </c>
      <c r="F472" s="28">
        <v>5130</v>
      </c>
      <c r="G472" s="28">
        <v>5130</v>
      </c>
    </row>
    <row r="473" spans="1:7" ht="31.5">
      <c r="A473" s="44" t="s">
        <v>158</v>
      </c>
      <c r="B473" s="37" t="s">
        <v>326</v>
      </c>
      <c r="C473" s="37"/>
      <c r="D473" s="37"/>
      <c r="E473" s="37"/>
      <c r="F473" s="28">
        <f>F474+F477</f>
        <v>684900</v>
      </c>
      <c r="G473" s="28">
        <f>G474+G477</f>
        <v>684900</v>
      </c>
    </row>
    <row r="474" spans="1:7" ht="78.75">
      <c r="A474" s="44" t="s">
        <v>140</v>
      </c>
      <c r="B474" s="37" t="s">
        <v>326</v>
      </c>
      <c r="C474" s="37" t="s">
        <v>141</v>
      </c>
      <c r="D474" s="37"/>
      <c r="E474" s="37"/>
      <c r="F474" s="28">
        <f>F475</f>
        <v>643440</v>
      </c>
      <c r="G474" s="28">
        <f>G475</f>
        <v>643440</v>
      </c>
    </row>
    <row r="475" spans="1:7" ht="31.5">
      <c r="A475" s="44" t="s">
        <v>33</v>
      </c>
      <c r="B475" s="37" t="s">
        <v>326</v>
      </c>
      <c r="C475" s="37" t="s">
        <v>141</v>
      </c>
      <c r="D475" s="37" t="s">
        <v>127</v>
      </c>
      <c r="E475" s="37"/>
      <c r="F475" s="28">
        <f>F476</f>
        <v>643440</v>
      </c>
      <c r="G475" s="28">
        <f>G476</f>
        <v>643440</v>
      </c>
    </row>
    <row r="476" spans="1:7" ht="15.75">
      <c r="A476" s="44" t="s">
        <v>106</v>
      </c>
      <c r="B476" s="37" t="s">
        <v>326</v>
      </c>
      <c r="C476" s="37" t="s">
        <v>141</v>
      </c>
      <c r="D476" s="37" t="s">
        <v>127</v>
      </c>
      <c r="E476" s="37" t="s">
        <v>138</v>
      </c>
      <c r="F476" s="28">
        <f>615040+28400</f>
        <v>643440</v>
      </c>
      <c r="G476" s="28">
        <f aca="true" t="shared" si="59" ref="G476:G505">F476</f>
        <v>643440</v>
      </c>
    </row>
    <row r="477" spans="1:7" ht="31.5">
      <c r="A477" s="44" t="s">
        <v>129</v>
      </c>
      <c r="B477" s="37" t="s">
        <v>326</v>
      </c>
      <c r="C477" s="37" t="s">
        <v>130</v>
      </c>
      <c r="D477" s="37"/>
      <c r="E477" s="37"/>
      <c r="F477" s="28">
        <f>F478</f>
        <v>41460</v>
      </c>
      <c r="G477" s="28">
        <f>G478</f>
        <v>41460</v>
      </c>
    </row>
    <row r="478" spans="1:7" ht="31.5">
      <c r="A478" s="44" t="s">
        <v>33</v>
      </c>
      <c r="B478" s="37" t="s">
        <v>326</v>
      </c>
      <c r="C478" s="37" t="s">
        <v>130</v>
      </c>
      <c r="D478" s="37" t="s">
        <v>127</v>
      </c>
      <c r="E478" s="37"/>
      <c r="F478" s="28">
        <f>F479</f>
        <v>41460</v>
      </c>
      <c r="G478" s="28">
        <f>G479</f>
        <v>41460</v>
      </c>
    </row>
    <row r="479" spans="1:7" ht="15.75">
      <c r="A479" s="44" t="s">
        <v>106</v>
      </c>
      <c r="B479" s="37" t="s">
        <v>326</v>
      </c>
      <c r="C479" s="37" t="s">
        <v>130</v>
      </c>
      <c r="D479" s="37" t="s">
        <v>127</v>
      </c>
      <c r="E479" s="37" t="s">
        <v>138</v>
      </c>
      <c r="F479" s="28">
        <v>41460</v>
      </c>
      <c r="G479" s="28">
        <f t="shared" si="59"/>
        <v>41460</v>
      </c>
    </row>
    <row r="480" spans="1:7" ht="94.5">
      <c r="A480" s="44" t="s">
        <v>27</v>
      </c>
      <c r="B480" s="37" t="s">
        <v>349</v>
      </c>
      <c r="C480" s="37"/>
      <c r="D480" s="37"/>
      <c r="E480" s="37"/>
      <c r="F480" s="28">
        <f>F481+F484</f>
        <v>881000</v>
      </c>
      <c r="G480" s="28">
        <f>G481+G484</f>
        <v>881000</v>
      </c>
    </row>
    <row r="481" spans="1:7" ht="78.75">
      <c r="A481" s="44" t="s">
        <v>140</v>
      </c>
      <c r="B481" s="37" t="s">
        <v>349</v>
      </c>
      <c r="C481" s="37" t="s">
        <v>141</v>
      </c>
      <c r="D481" s="37"/>
      <c r="E481" s="37"/>
      <c r="F481" s="28">
        <f>F482</f>
        <v>807500</v>
      </c>
      <c r="G481" s="28">
        <f>G482</f>
        <v>807500</v>
      </c>
    </row>
    <row r="482" spans="1:7" ht="15.75">
      <c r="A482" s="44" t="s">
        <v>133</v>
      </c>
      <c r="B482" s="37" t="s">
        <v>349</v>
      </c>
      <c r="C482" s="37" t="s">
        <v>141</v>
      </c>
      <c r="D482" s="37" t="s">
        <v>134</v>
      </c>
      <c r="E482" s="37"/>
      <c r="F482" s="28">
        <f>F483</f>
        <v>807500</v>
      </c>
      <c r="G482" s="28">
        <f>G483</f>
        <v>807500</v>
      </c>
    </row>
    <row r="483" spans="1:7" ht="15.75">
      <c r="A483" s="44" t="s">
        <v>1</v>
      </c>
      <c r="B483" s="37" t="s">
        <v>349</v>
      </c>
      <c r="C483" s="37" t="s">
        <v>141</v>
      </c>
      <c r="D483" s="37" t="s">
        <v>134</v>
      </c>
      <c r="E483" s="37" t="s">
        <v>138</v>
      </c>
      <c r="F483" s="28">
        <v>807500</v>
      </c>
      <c r="G483" s="28">
        <f aca="true" t="shared" si="60" ref="G483:G490">F483</f>
        <v>807500</v>
      </c>
    </row>
    <row r="484" spans="1:7" ht="31.5">
      <c r="A484" s="44" t="s">
        <v>129</v>
      </c>
      <c r="B484" s="37" t="s">
        <v>349</v>
      </c>
      <c r="C484" s="37" t="s">
        <v>130</v>
      </c>
      <c r="D484" s="37"/>
      <c r="E484" s="37"/>
      <c r="F484" s="28">
        <f>F485</f>
        <v>73500</v>
      </c>
      <c r="G484" s="28">
        <f t="shared" si="60"/>
        <v>73500</v>
      </c>
    </row>
    <row r="485" spans="1:7" ht="15.75">
      <c r="A485" s="44" t="s">
        <v>133</v>
      </c>
      <c r="B485" s="37" t="s">
        <v>349</v>
      </c>
      <c r="C485" s="37" t="s">
        <v>130</v>
      </c>
      <c r="D485" s="37" t="s">
        <v>134</v>
      </c>
      <c r="E485" s="37"/>
      <c r="F485" s="28">
        <f>F486</f>
        <v>73500</v>
      </c>
      <c r="G485" s="28">
        <f t="shared" si="60"/>
        <v>73500</v>
      </c>
    </row>
    <row r="486" spans="1:7" ht="15.75">
      <c r="A486" s="44" t="s">
        <v>1</v>
      </c>
      <c r="B486" s="37" t="s">
        <v>349</v>
      </c>
      <c r="C486" s="37" t="s">
        <v>130</v>
      </c>
      <c r="D486" s="37" t="s">
        <v>134</v>
      </c>
      <c r="E486" s="37" t="s">
        <v>138</v>
      </c>
      <c r="F486" s="28">
        <v>73500</v>
      </c>
      <c r="G486" s="28">
        <f t="shared" si="60"/>
        <v>73500</v>
      </c>
    </row>
    <row r="487" spans="1:7" ht="94.5">
      <c r="A487" s="44" t="s">
        <v>22</v>
      </c>
      <c r="B487" s="37" t="s">
        <v>350</v>
      </c>
      <c r="C487" s="37"/>
      <c r="D487" s="37"/>
      <c r="E487" s="37"/>
      <c r="F487" s="28">
        <f>F488</f>
        <v>22000</v>
      </c>
      <c r="G487" s="28">
        <f t="shared" si="60"/>
        <v>22000</v>
      </c>
    </row>
    <row r="488" spans="1:7" ht="78.75">
      <c r="A488" s="44" t="s">
        <v>140</v>
      </c>
      <c r="B488" s="37" t="s">
        <v>350</v>
      </c>
      <c r="C488" s="37" t="s">
        <v>141</v>
      </c>
      <c r="D488" s="37"/>
      <c r="E488" s="37"/>
      <c r="F488" s="28">
        <f>F489</f>
        <v>22000</v>
      </c>
      <c r="G488" s="28">
        <f t="shared" si="60"/>
        <v>22000</v>
      </c>
    </row>
    <row r="489" spans="1:7" ht="15.75">
      <c r="A489" s="44" t="s">
        <v>133</v>
      </c>
      <c r="B489" s="37" t="s">
        <v>350</v>
      </c>
      <c r="C489" s="37" t="s">
        <v>141</v>
      </c>
      <c r="D489" s="37" t="s">
        <v>134</v>
      </c>
      <c r="E489" s="37"/>
      <c r="F489" s="28">
        <f>F490</f>
        <v>22000</v>
      </c>
      <c r="G489" s="28">
        <f t="shared" si="60"/>
        <v>22000</v>
      </c>
    </row>
    <row r="490" spans="1:7" ht="15.75">
      <c r="A490" s="44" t="s">
        <v>1</v>
      </c>
      <c r="B490" s="37" t="s">
        <v>350</v>
      </c>
      <c r="C490" s="37" t="s">
        <v>141</v>
      </c>
      <c r="D490" s="37" t="s">
        <v>134</v>
      </c>
      <c r="E490" s="37" t="s">
        <v>138</v>
      </c>
      <c r="F490" s="28">
        <v>22000</v>
      </c>
      <c r="G490" s="28">
        <f t="shared" si="60"/>
        <v>22000</v>
      </c>
    </row>
    <row r="491" spans="1:7" ht="126">
      <c r="A491" s="44" t="s">
        <v>107</v>
      </c>
      <c r="B491" s="37" t="s">
        <v>327</v>
      </c>
      <c r="C491" s="37"/>
      <c r="D491" s="37"/>
      <c r="E491" s="37"/>
      <c r="F491" s="28">
        <f>F492</f>
        <v>6000</v>
      </c>
      <c r="G491" s="28">
        <f t="shared" si="59"/>
        <v>6000</v>
      </c>
    </row>
    <row r="492" spans="1:7" ht="31.5">
      <c r="A492" s="44" t="s">
        <v>129</v>
      </c>
      <c r="B492" s="37" t="s">
        <v>327</v>
      </c>
      <c r="C492" s="37" t="s">
        <v>130</v>
      </c>
      <c r="D492" s="37"/>
      <c r="E492" s="37"/>
      <c r="F492" s="28">
        <f>F493</f>
        <v>6000</v>
      </c>
      <c r="G492" s="28">
        <f t="shared" si="59"/>
        <v>6000</v>
      </c>
    </row>
    <row r="493" spans="1:7" ht="15.75">
      <c r="A493" s="44" t="s">
        <v>28</v>
      </c>
      <c r="B493" s="37" t="s">
        <v>327</v>
      </c>
      <c r="C493" s="37" t="s">
        <v>130</v>
      </c>
      <c r="D493" s="37" t="s">
        <v>137</v>
      </c>
      <c r="E493" s="37"/>
      <c r="F493" s="28">
        <f>F494</f>
        <v>6000</v>
      </c>
      <c r="G493" s="28">
        <f t="shared" si="59"/>
        <v>6000</v>
      </c>
    </row>
    <row r="494" spans="1:7" ht="15.75">
      <c r="A494" s="44" t="s">
        <v>29</v>
      </c>
      <c r="B494" s="37" t="s">
        <v>327</v>
      </c>
      <c r="C494" s="37" t="s">
        <v>130</v>
      </c>
      <c r="D494" s="37" t="s">
        <v>137</v>
      </c>
      <c r="E494" s="37" t="s">
        <v>30</v>
      </c>
      <c r="F494" s="28">
        <v>6000</v>
      </c>
      <c r="G494" s="28">
        <f t="shared" si="59"/>
        <v>6000</v>
      </c>
    </row>
    <row r="495" spans="1:7" ht="31.5">
      <c r="A495" s="44" t="s">
        <v>108</v>
      </c>
      <c r="B495" s="37" t="s">
        <v>328</v>
      </c>
      <c r="C495" s="37"/>
      <c r="D495" s="37"/>
      <c r="E495" s="37"/>
      <c r="F495" s="28">
        <f>F496</f>
        <v>82500</v>
      </c>
      <c r="G495" s="28">
        <f t="shared" si="59"/>
        <v>82500</v>
      </c>
    </row>
    <row r="496" spans="1:7" ht="78.75">
      <c r="A496" s="44" t="s">
        <v>140</v>
      </c>
      <c r="B496" s="37" t="s">
        <v>328</v>
      </c>
      <c r="C496" s="37" t="s">
        <v>141</v>
      </c>
      <c r="D496" s="37"/>
      <c r="E496" s="37"/>
      <c r="F496" s="28">
        <f>F497</f>
        <v>82500</v>
      </c>
      <c r="G496" s="28">
        <f t="shared" si="59"/>
        <v>82500</v>
      </c>
    </row>
    <row r="497" spans="1:7" ht="15.75">
      <c r="A497" s="44" t="s">
        <v>28</v>
      </c>
      <c r="B497" s="37" t="s">
        <v>328</v>
      </c>
      <c r="C497" s="37" t="s">
        <v>141</v>
      </c>
      <c r="D497" s="37" t="s">
        <v>137</v>
      </c>
      <c r="E497" s="37"/>
      <c r="F497" s="28">
        <f>F498</f>
        <v>82500</v>
      </c>
      <c r="G497" s="28">
        <f t="shared" si="59"/>
        <v>82500</v>
      </c>
    </row>
    <row r="498" spans="1:7" ht="15.75">
      <c r="A498" s="44" t="s">
        <v>29</v>
      </c>
      <c r="B498" s="37" t="s">
        <v>328</v>
      </c>
      <c r="C498" s="37" t="s">
        <v>141</v>
      </c>
      <c r="D498" s="37" t="s">
        <v>137</v>
      </c>
      <c r="E498" s="37" t="s">
        <v>30</v>
      </c>
      <c r="F498" s="28">
        <v>82500</v>
      </c>
      <c r="G498" s="28">
        <f t="shared" si="59"/>
        <v>82500</v>
      </c>
    </row>
    <row r="499" spans="1:7" ht="47.25">
      <c r="A499" s="44" t="s">
        <v>57</v>
      </c>
      <c r="B499" s="37" t="s">
        <v>329</v>
      </c>
      <c r="C499" s="37"/>
      <c r="D499" s="37"/>
      <c r="E499" s="37"/>
      <c r="F499" s="28">
        <f>F500+F503</f>
        <v>881000</v>
      </c>
      <c r="G499" s="28">
        <f t="shared" si="59"/>
        <v>881000</v>
      </c>
    </row>
    <row r="500" spans="1:7" ht="78.75">
      <c r="A500" s="44" t="s">
        <v>140</v>
      </c>
      <c r="B500" s="37" t="s">
        <v>329</v>
      </c>
      <c r="C500" s="37" t="s">
        <v>141</v>
      </c>
      <c r="D500" s="37"/>
      <c r="E500" s="37"/>
      <c r="F500" s="28">
        <f>F501</f>
        <v>777530</v>
      </c>
      <c r="G500" s="28">
        <f t="shared" si="59"/>
        <v>777530</v>
      </c>
    </row>
    <row r="501" spans="1:7" ht="15.75">
      <c r="A501" s="44" t="s">
        <v>133</v>
      </c>
      <c r="B501" s="37" t="s">
        <v>329</v>
      </c>
      <c r="C501" s="37" t="s">
        <v>141</v>
      </c>
      <c r="D501" s="37" t="s">
        <v>134</v>
      </c>
      <c r="E501" s="37"/>
      <c r="F501" s="28">
        <f>F502</f>
        <v>777530</v>
      </c>
      <c r="G501" s="28">
        <f t="shared" si="59"/>
        <v>777530</v>
      </c>
    </row>
    <row r="502" spans="1:7" ht="15.75">
      <c r="A502" s="44" t="s">
        <v>1</v>
      </c>
      <c r="B502" s="37" t="s">
        <v>329</v>
      </c>
      <c r="C502" s="37" t="s">
        <v>141</v>
      </c>
      <c r="D502" s="37" t="s">
        <v>134</v>
      </c>
      <c r="E502" s="37" t="s">
        <v>138</v>
      </c>
      <c r="F502" s="28">
        <v>777530</v>
      </c>
      <c r="G502" s="28">
        <f t="shared" si="59"/>
        <v>777530</v>
      </c>
    </row>
    <row r="503" spans="1:7" ht="31.5">
      <c r="A503" s="44" t="s">
        <v>129</v>
      </c>
      <c r="B503" s="37" t="s">
        <v>329</v>
      </c>
      <c r="C503" s="37" t="s">
        <v>130</v>
      </c>
      <c r="D503" s="37"/>
      <c r="E503" s="37"/>
      <c r="F503" s="28">
        <f>F504</f>
        <v>103470</v>
      </c>
      <c r="G503" s="28">
        <f t="shared" si="59"/>
        <v>103470</v>
      </c>
    </row>
    <row r="504" spans="1:7" ht="15.75">
      <c r="A504" s="44" t="s">
        <v>133</v>
      </c>
      <c r="B504" s="37" t="s">
        <v>329</v>
      </c>
      <c r="C504" s="37" t="s">
        <v>130</v>
      </c>
      <c r="D504" s="37" t="s">
        <v>134</v>
      </c>
      <c r="E504" s="37"/>
      <c r="F504" s="28">
        <f>F505</f>
        <v>103470</v>
      </c>
      <c r="G504" s="28">
        <f t="shared" si="59"/>
        <v>103470</v>
      </c>
    </row>
    <row r="505" spans="1:7" ht="15.75">
      <c r="A505" s="44" t="s">
        <v>1</v>
      </c>
      <c r="B505" s="37" t="s">
        <v>329</v>
      </c>
      <c r="C505" s="37" t="s">
        <v>130</v>
      </c>
      <c r="D505" s="37" t="s">
        <v>134</v>
      </c>
      <c r="E505" s="37" t="s">
        <v>138</v>
      </c>
      <c r="F505" s="28">
        <v>103470</v>
      </c>
      <c r="G505" s="28">
        <f t="shared" si="59"/>
        <v>103470</v>
      </c>
    </row>
    <row r="506" spans="1:15" s="24" customFormat="1" ht="63">
      <c r="A506" s="43" t="s">
        <v>154</v>
      </c>
      <c r="B506" s="38" t="s">
        <v>383</v>
      </c>
      <c r="C506" s="37"/>
      <c r="D506" s="37"/>
      <c r="E506" s="37"/>
      <c r="F506" s="31">
        <f aca="true" t="shared" si="61" ref="F506:G510">F507</f>
        <v>14013304</v>
      </c>
      <c r="G506" s="31">
        <f t="shared" si="61"/>
        <v>0</v>
      </c>
      <c r="J506" s="26"/>
      <c r="K506" s="26"/>
      <c r="L506" s="26"/>
      <c r="M506" s="26"/>
      <c r="N506" s="26"/>
      <c r="O506" s="26"/>
    </row>
    <row r="507" spans="1:15" s="24" customFormat="1" ht="63">
      <c r="A507" s="43" t="s">
        <v>386</v>
      </c>
      <c r="B507" s="38" t="s">
        <v>384</v>
      </c>
      <c r="C507" s="37"/>
      <c r="D507" s="37"/>
      <c r="E507" s="37"/>
      <c r="F507" s="31">
        <f t="shared" si="61"/>
        <v>14013304</v>
      </c>
      <c r="G507" s="31">
        <f t="shared" si="61"/>
        <v>0</v>
      </c>
      <c r="J507" s="26"/>
      <c r="K507" s="26"/>
      <c r="L507" s="26"/>
      <c r="M507" s="26"/>
      <c r="N507" s="26"/>
      <c r="O507" s="26"/>
    </row>
    <row r="508" spans="1:15" s="24" customFormat="1" ht="63">
      <c r="A508" s="44" t="s">
        <v>10</v>
      </c>
      <c r="B508" s="37" t="s">
        <v>385</v>
      </c>
      <c r="C508" s="37"/>
      <c r="D508" s="37"/>
      <c r="E508" s="37"/>
      <c r="F508" s="28">
        <f t="shared" si="61"/>
        <v>14013304</v>
      </c>
      <c r="G508" s="28">
        <f t="shared" si="61"/>
        <v>0</v>
      </c>
      <c r="J508" s="26"/>
      <c r="K508" s="26"/>
      <c r="L508" s="26"/>
      <c r="M508" s="26"/>
      <c r="N508" s="26"/>
      <c r="O508" s="26"/>
    </row>
    <row r="509" spans="1:15" s="24" customFormat="1" ht="31.5">
      <c r="A509" s="44" t="s">
        <v>120</v>
      </c>
      <c r="B509" s="37" t="s">
        <v>385</v>
      </c>
      <c r="C509" s="37" t="s">
        <v>121</v>
      </c>
      <c r="D509" s="37"/>
      <c r="E509" s="37"/>
      <c r="F509" s="28">
        <f t="shared" si="61"/>
        <v>14013304</v>
      </c>
      <c r="G509" s="28">
        <f t="shared" si="61"/>
        <v>0</v>
      </c>
      <c r="J509" s="26"/>
      <c r="K509" s="26"/>
      <c r="L509" s="26"/>
      <c r="M509" s="26"/>
      <c r="N509" s="26"/>
      <c r="O509" s="26"/>
    </row>
    <row r="510" spans="1:15" s="24" customFormat="1" ht="15.75">
      <c r="A510" s="44" t="s">
        <v>28</v>
      </c>
      <c r="B510" s="37" t="s">
        <v>385</v>
      </c>
      <c r="C510" s="37" t="s">
        <v>121</v>
      </c>
      <c r="D510" s="37" t="s">
        <v>137</v>
      </c>
      <c r="E510" s="37"/>
      <c r="F510" s="28">
        <f t="shared" si="61"/>
        <v>14013304</v>
      </c>
      <c r="G510" s="28">
        <f t="shared" si="61"/>
        <v>0</v>
      </c>
      <c r="J510" s="26"/>
      <c r="K510" s="26"/>
      <c r="L510" s="26"/>
      <c r="M510" s="26"/>
      <c r="N510" s="26"/>
      <c r="O510" s="26"/>
    </row>
    <row r="511" spans="1:15" s="24" customFormat="1" ht="15.75">
      <c r="A511" s="44" t="s">
        <v>29</v>
      </c>
      <c r="B511" s="37" t="s">
        <v>385</v>
      </c>
      <c r="C511" s="37" t="s">
        <v>121</v>
      </c>
      <c r="D511" s="37" t="s">
        <v>137</v>
      </c>
      <c r="E511" s="37" t="s">
        <v>30</v>
      </c>
      <c r="F511" s="28">
        <v>14013304</v>
      </c>
      <c r="G511" s="28">
        <v>0</v>
      </c>
      <c r="J511" s="26"/>
      <c r="K511" s="26"/>
      <c r="L511" s="26"/>
      <c r="M511" s="26"/>
      <c r="N511" s="26"/>
      <c r="O511" s="26"/>
    </row>
    <row r="512" spans="1:7" ht="15.75">
      <c r="A512" s="43" t="s">
        <v>146</v>
      </c>
      <c r="B512" s="38" t="s">
        <v>330</v>
      </c>
      <c r="C512" s="38"/>
      <c r="D512" s="38"/>
      <c r="E512" s="38"/>
      <c r="F512" s="31">
        <f>F513</f>
        <v>7803400</v>
      </c>
      <c r="G512" s="31">
        <f>G513</f>
        <v>0</v>
      </c>
    </row>
    <row r="513" spans="1:7" ht="31.5">
      <c r="A513" s="43" t="s">
        <v>147</v>
      </c>
      <c r="B513" s="38" t="s">
        <v>331</v>
      </c>
      <c r="C513" s="38"/>
      <c r="D513" s="38"/>
      <c r="E513" s="38"/>
      <c r="F513" s="31">
        <f>F514+F518+F522+F526+F533</f>
        <v>7803400</v>
      </c>
      <c r="G513" s="31">
        <f>G514+G518+G522+G526+G533</f>
        <v>0</v>
      </c>
    </row>
    <row r="514" spans="1:7" ht="31.5">
      <c r="A514" s="44" t="s">
        <v>145</v>
      </c>
      <c r="B514" s="37" t="s">
        <v>332</v>
      </c>
      <c r="C514" s="37"/>
      <c r="D514" s="37"/>
      <c r="E514" s="37"/>
      <c r="F514" s="28">
        <f aca="true" t="shared" si="62" ref="F514:G516">F515</f>
        <v>2348100</v>
      </c>
      <c r="G514" s="28">
        <f t="shared" si="62"/>
        <v>0</v>
      </c>
    </row>
    <row r="515" spans="1:7" ht="78.75">
      <c r="A515" s="44" t="s">
        <v>140</v>
      </c>
      <c r="B515" s="37" t="s">
        <v>332</v>
      </c>
      <c r="C515" s="37" t="s">
        <v>141</v>
      </c>
      <c r="D515" s="37"/>
      <c r="E515" s="37"/>
      <c r="F515" s="28">
        <f t="shared" si="62"/>
        <v>2348100</v>
      </c>
      <c r="G515" s="28">
        <f t="shared" si="62"/>
        <v>0</v>
      </c>
    </row>
    <row r="516" spans="1:7" ht="15.75">
      <c r="A516" s="44" t="s">
        <v>28</v>
      </c>
      <c r="B516" s="37" t="s">
        <v>332</v>
      </c>
      <c r="C516" s="37" t="s">
        <v>141</v>
      </c>
      <c r="D516" s="37" t="s">
        <v>137</v>
      </c>
      <c r="E516" s="37"/>
      <c r="F516" s="28">
        <f t="shared" si="62"/>
        <v>2348100</v>
      </c>
      <c r="G516" s="28">
        <f t="shared" si="62"/>
        <v>0</v>
      </c>
    </row>
    <row r="517" spans="1:7" ht="31.5">
      <c r="A517" s="44" t="s">
        <v>110</v>
      </c>
      <c r="B517" s="37" t="s">
        <v>332</v>
      </c>
      <c r="C517" s="37" t="s">
        <v>141</v>
      </c>
      <c r="D517" s="37" t="s">
        <v>137</v>
      </c>
      <c r="E517" s="37" t="s">
        <v>126</v>
      </c>
      <c r="F517" s="28">
        <v>2348100</v>
      </c>
      <c r="G517" s="28">
        <v>0</v>
      </c>
    </row>
    <row r="518" spans="1:15" s="9" customFormat="1" ht="31.5">
      <c r="A518" s="44" t="s">
        <v>46</v>
      </c>
      <c r="B518" s="37" t="s">
        <v>333</v>
      </c>
      <c r="C518" s="37"/>
      <c r="D518" s="37"/>
      <c r="E518" s="37"/>
      <c r="F518" s="28">
        <f aca="true" t="shared" si="63" ref="F518:G520">F519</f>
        <v>1709700</v>
      </c>
      <c r="G518" s="28">
        <f t="shared" si="63"/>
        <v>0</v>
      </c>
      <c r="J518" s="25"/>
      <c r="K518" s="25"/>
      <c r="L518" s="25"/>
      <c r="M518" s="25"/>
      <c r="N518" s="25"/>
      <c r="O518" s="25"/>
    </row>
    <row r="519" spans="1:15" s="9" customFormat="1" ht="78.75">
      <c r="A519" s="44" t="s">
        <v>140</v>
      </c>
      <c r="B519" s="37" t="s">
        <v>333</v>
      </c>
      <c r="C519" s="37" t="s">
        <v>141</v>
      </c>
      <c r="D519" s="37"/>
      <c r="E519" s="37"/>
      <c r="F519" s="28">
        <f t="shared" si="63"/>
        <v>1709700</v>
      </c>
      <c r="G519" s="28">
        <f t="shared" si="63"/>
        <v>0</v>
      </c>
      <c r="J519" s="25"/>
      <c r="K519" s="25"/>
      <c r="L519" s="25"/>
      <c r="M519" s="25"/>
      <c r="N519" s="25"/>
      <c r="O519" s="25"/>
    </row>
    <row r="520" spans="1:7" ht="15.75">
      <c r="A520" s="44" t="s">
        <v>28</v>
      </c>
      <c r="B520" s="37" t="s">
        <v>333</v>
      </c>
      <c r="C520" s="37" t="s">
        <v>141</v>
      </c>
      <c r="D520" s="37" t="s">
        <v>137</v>
      </c>
      <c r="E520" s="37"/>
      <c r="F520" s="28">
        <f t="shared" si="63"/>
        <v>1709700</v>
      </c>
      <c r="G520" s="28">
        <f t="shared" si="63"/>
        <v>0</v>
      </c>
    </row>
    <row r="521" spans="1:7" ht="47.25">
      <c r="A521" s="44" t="s">
        <v>109</v>
      </c>
      <c r="B521" s="37" t="s">
        <v>333</v>
      </c>
      <c r="C521" s="37" t="s">
        <v>141</v>
      </c>
      <c r="D521" s="37" t="s">
        <v>137</v>
      </c>
      <c r="E521" s="37" t="s">
        <v>127</v>
      </c>
      <c r="F521" s="28">
        <v>1709700</v>
      </c>
      <c r="G521" s="28">
        <v>0</v>
      </c>
    </row>
    <row r="522" spans="1:7" ht="31.5">
      <c r="A522" s="44" t="s">
        <v>68</v>
      </c>
      <c r="B522" s="37" t="s">
        <v>334</v>
      </c>
      <c r="C522" s="37"/>
      <c r="D522" s="37"/>
      <c r="E522" s="37"/>
      <c r="F522" s="28">
        <f aca="true" t="shared" si="64" ref="F522:G524">F523</f>
        <v>3436300</v>
      </c>
      <c r="G522" s="28">
        <f t="shared" si="64"/>
        <v>0</v>
      </c>
    </row>
    <row r="523" spans="1:7" ht="78.75">
      <c r="A523" s="44" t="s">
        <v>140</v>
      </c>
      <c r="B523" s="37" t="s">
        <v>334</v>
      </c>
      <c r="C523" s="37" t="s">
        <v>141</v>
      </c>
      <c r="D523" s="37"/>
      <c r="E523" s="37"/>
      <c r="F523" s="28">
        <f t="shared" si="64"/>
        <v>3436300</v>
      </c>
      <c r="G523" s="28">
        <f t="shared" si="64"/>
        <v>0</v>
      </c>
    </row>
    <row r="524" spans="1:7" ht="15.75">
      <c r="A524" s="44" t="s">
        <v>28</v>
      </c>
      <c r="B524" s="37" t="s">
        <v>334</v>
      </c>
      <c r="C524" s="37" t="s">
        <v>141</v>
      </c>
      <c r="D524" s="37" t="s">
        <v>137</v>
      </c>
      <c r="E524" s="37"/>
      <c r="F524" s="28">
        <f t="shared" si="64"/>
        <v>3436300</v>
      </c>
      <c r="G524" s="28">
        <f t="shared" si="64"/>
        <v>0</v>
      </c>
    </row>
    <row r="525" spans="1:7" ht="47.25">
      <c r="A525" s="44" t="s">
        <v>109</v>
      </c>
      <c r="B525" s="37" t="s">
        <v>334</v>
      </c>
      <c r="C525" s="37" t="s">
        <v>141</v>
      </c>
      <c r="D525" s="37" t="s">
        <v>137</v>
      </c>
      <c r="E525" s="37" t="s">
        <v>127</v>
      </c>
      <c r="F525" s="28">
        <v>3436300</v>
      </c>
      <c r="G525" s="28">
        <v>0</v>
      </c>
    </row>
    <row r="526" spans="1:7" ht="31.5">
      <c r="A526" s="44" t="s">
        <v>47</v>
      </c>
      <c r="B526" s="37" t="s">
        <v>335</v>
      </c>
      <c r="C526" s="37"/>
      <c r="D526" s="37"/>
      <c r="E526" s="37"/>
      <c r="F526" s="28">
        <f>F530+F527</f>
        <v>254300</v>
      </c>
      <c r="G526" s="28">
        <f>G530+G527</f>
        <v>0</v>
      </c>
    </row>
    <row r="527" spans="1:7" ht="78.75">
      <c r="A527" s="44" t="s">
        <v>140</v>
      </c>
      <c r="B527" s="37" t="s">
        <v>335</v>
      </c>
      <c r="C527" s="37" t="s">
        <v>141</v>
      </c>
      <c r="D527" s="37"/>
      <c r="E527" s="37"/>
      <c r="F527" s="28">
        <f>F528</f>
        <v>50000</v>
      </c>
      <c r="G527" s="28">
        <f>G528</f>
        <v>0</v>
      </c>
    </row>
    <row r="528" spans="1:7" ht="15.75">
      <c r="A528" s="44" t="s">
        <v>28</v>
      </c>
      <c r="B528" s="37" t="s">
        <v>335</v>
      </c>
      <c r="C528" s="37" t="s">
        <v>141</v>
      </c>
      <c r="D528" s="37" t="s">
        <v>137</v>
      </c>
      <c r="E528" s="37"/>
      <c r="F528" s="28">
        <f>F529</f>
        <v>50000</v>
      </c>
      <c r="G528" s="28">
        <f>G529</f>
        <v>0</v>
      </c>
    </row>
    <row r="529" spans="1:7" ht="47.25">
      <c r="A529" s="44" t="s">
        <v>109</v>
      </c>
      <c r="B529" s="37" t="s">
        <v>335</v>
      </c>
      <c r="C529" s="37" t="s">
        <v>141</v>
      </c>
      <c r="D529" s="37" t="s">
        <v>137</v>
      </c>
      <c r="E529" s="37" t="s">
        <v>127</v>
      </c>
      <c r="F529" s="28">
        <v>50000</v>
      </c>
      <c r="G529" s="28">
        <v>0</v>
      </c>
    </row>
    <row r="530" spans="1:7" ht="31.5">
      <c r="A530" s="44" t="s">
        <v>129</v>
      </c>
      <c r="B530" s="37" t="s">
        <v>335</v>
      </c>
      <c r="C530" s="37" t="s">
        <v>130</v>
      </c>
      <c r="D530" s="37"/>
      <c r="E530" s="37"/>
      <c r="F530" s="28">
        <f>F531</f>
        <v>204300</v>
      </c>
      <c r="G530" s="28">
        <f>G531</f>
        <v>0</v>
      </c>
    </row>
    <row r="531" spans="1:7" ht="15.75">
      <c r="A531" s="44" t="s">
        <v>28</v>
      </c>
      <c r="B531" s="37" t="s">
        <v>335</v>
      </c>
      <c r="C531" s="37" t="s">
        <v>130</v>
      </c>
      <c r="D531" s="37" t="s">
        <v>137</v>
      </c>
      <c r="E531" s="37"/>
      <c r="F531" s="28">
        <f>F532</f>
        <v>204300</v>
      </c>
      <c r="G531" s="28">
        <f>G532</f>
        <v>0</v>
      </c>
    </row>
    <row r="532" spans="1:7" ht="47.25">
      <c r="A532" s="44" t="s">
        <v>109</v>
      </c>
      <c r="B532" s="37" t="s">
        <v>335</v>
      </c>
      <c r="C532" s="37" t="s">
        <v>130</v>
      </c>
      <c r="D532" s="37" t="s">
        <v>137</v>
      </c>
      <c r="E532" s="37" t="s">
        <v>127</v>
      </c>
      <c r="F532" s="28">
        <f>204300</f>
        <v>204300</v>
      </c>
      <c r="G532" s="28">
        <v>0</v>
      </c>
    </row>
    <row r="533" spans="1:7" ht="63">
      <c r="A533" s="39" t="s">
        <v>155</v>
      </c>
      <c r="B533" s="37" t="s">
        <v>336</v>
      </c>
      <c r="C533" s="37"/>
      <c r="D533" s="37"/>
      <c r="E533" s="37"/>
      <c r="F533" s="28">
        <f>F534</f>
        <v>55000</v>
      </c>
      <c r="G533" s="28">
        <f>G534</f>
        <v>0</v>
      </c>
    </row>
    <row r="534" spans="1:7" ht="78.75">
      <c r="A534" s="39" t="s">
        <v>140</v>
      </c>
      <c r="B534" s="37" t="s">
        <v>336</v>
      </c>
      <c r="C534" s="37" t="s">
        <v>141</v>
      </c>
      <c r="D534" s="37"/>
      <c r="E534" s="37"/>
      <c r="F534" s="28">
        <f>F535</f>
        <v>55000</v>
      </c>
      <c r="G534" s="28">
        <f>G535</f>
        <v>0</v>
      </c>
    </row>
    <row r="535" spans="1:7" ht="15.75">
      <c r="A535" s="44" t="s">
        <v>28</v>
      </c>
      <c r="B535" s="37" t="s">
        <v>336</v>
      </c>
      <c r="C535" s="37" t="s">
        <v>141</v>
      </c>
      <c r="D535" s="37" t="s">
        <v>137</v>
      </c>
      <c r="E535" s="37"/>
      <c r="F535" s="28">
        <f>+F536</f>
        <v>55000</v>
      </c>
      <c r="G535" s="28">
        <f>+G536</f>
        <v>0</v>
      </c>
    </row>
    <row r="536" spans="1:7" ht="47.25">
      <c r="A536" s="44" t="s">
        <v>109</v>
      </c>
      <c r="B536" s="37" t="s">
        <v>336</v>
      </c>
      <c r="C536" s="37" t="s">
        <v>141</v>
      </c>
      <c r="D536" s="37" t="s">
        <v>137</v>
      </c>
      <c r="E536" s="37" t="s">
        <v>127</v>
      </c>
      <c r="F536" s="28">
        <v>55000</v>
      </c>
      <c r="G536" s="28">
        <v>0</v>
      </c>
    </row>
    <row r="537" spans="1:7" ht="18.75">
      <c r="A537" s="47" t="s">
        <v>113</v>
      </c>
      <c r="B537" s="48"/>
      <c r="C537" s="48" t="s">
        <v>114</v>
      </c>
      <c r="D537" s="48" t="s">
        <v>114</v>
      </c>
      <c r="E537" s="48" t="s">
        <v>114</v>
      </c>
      <c r="F537" s="41">
        <f>F9+F114+F175+F188+F226+F276+F316+F326+F343+F356+F371+F401+F422+F512</f>
        <v>374741172</v>
      </c>
      <c r="G537" s="41">
        <f>G9+G114+G175+G188+G226+G276+G316+G326+G343+G356+G371+G401+G422+G512</f>
        <v>127574968</v>
      </c>
    </row>
    <row r="539" ht="12.75">
      <c r="F539" s="17"/>
    </row>
    <row r="540" ht="12.75">
      <c r="F540" s="17"/>
    </row>
    <row r="543" spans="1:6" ht="12.75">
      <c r="A543" s="23"/>
      <c r="B543" s="6"/>
      <c r="C543" s="19"/>
      <c r="D543" s="19"/>
      <c r="E543" s="6"/>
      <c r="F543" s="20"/>
    </row>
    <row r="544" spans="1:6" ht="12.75">
      <c r="A544" s="23"/>
      <c r="B544" s="6"/>
      <c r="C544" s="6"/>
      <c r="D544" s="19"/>
      <c r="E544" s="6"/>
      <c r="F544" s="20"/>
    </row>
    <row r="545" spans="1:6" ht="12.75">
      <c r="A545" s="23"/>
      <c r="B545" s="6"/>
      <c r="C545" s="6"/>
      <c r="D545" s="6"/>
      <c r="E545" s="6"/>
      <c r="F545" s="20"/>
    </row>
    <row r="546" spans="1:6" ht="12.75">
      <c r="A546" s="23"/>
      <c r="B546" s="6"/>
      <c r="C546" s="6"/>
      <c r="D546" s="6"/>
      <c r="E546" s="6"/>
      <c r="F546" s="20"/>
    </row>
    <row r="547" spans="1:12" ht="12.75">
      <c r="A547" s="23"/>
      <c r="B547" s="6"/>
      <c r="C547" s="19"/>
      <c r="D547" s="19"/>
      <c r="E547" s="6"/>
      <c r="F547" s="20"/>
      <c r="L547" s="53"/>
    </row>
    <row r="548" spans="1:6" ht="12.75">
      <c r="A548" s="23"/>
      <c r="B548" s="6"/>
      <c r="C548" s="6"/>
      <c r="D548" s="19"/>
      <c r="E548" s="6"/>
      <c r="F548" s="20"/>
    </row>
    <row r="549" spans="1:6" ht="12.75">
      <c r="A549" s="23"/>
      <c r="B549" s="6"/>
      <c r="C549" s="6"/>
      <c r="D549" s="6"/>
      <c r="E549" s="6"/>
      <c r="F549" s="20"/>
    </row>
    <row r="550" spans="1:6" ht="12.75">
      <c r="A550" s="23"/>
      <c r="B550" s="6"/>
      <c r="C550" s="6"/>
      <c r="D550" s="6"/>
      <c r="E550" s="6"/>
      <c r="F550" s="20"/>
    </row>
    <row r="551" spans="1:6" ht="12.75">
      <c r="A551" s="23"/>
      <c r="B551" s="6"/>
      <c r="C551" s="19"/>
      <c r="D551" s="19"/>
      <c r="E551" s="6"/>
      <c r="F551" s="20"/>
    </row>
    <row r="552" spans="1:6" ht="12.75">
      <c r="A552" s="23"/>
      <c r="B552" s="6"/>
      <c r="C552" s="6"/>
      <c r="D552" s="19"/>
      <c r="E552" s="6"/>
      <c r="F552" s="20"/>
    </row>
    <row r="553" spans="1:6" ht="12.75">
      <c r="A553" s="23"/>
      <c r="B553" s="6"/>
      <c r="C553" s="6"/>
      <c r="D553" s="6"/>
      <c r="E553" s="6"/>
      <c r="F553" s="20"/>
    </row>
    <row r="554" spans="1:6" ht="12.75">
      <c r="A554" s="23"/>
      <c r="B554" s="6"/>
      <c r="C554" s="6"/>
      <c r="D554" s="6"/>
      <c r="E554" s="6"/>
      <c r="F554" s="20"/>
    </row>
    <row r="555" spans="1:6" ht="12.75">
      <c r="A555" s="23"/>
      <c r="B555" s="6"/>
      <c r="C555" s="19"/>
      <c r="D555" s="19"/>
      <c r="E555" s="6"/>
      <c r="F555" s="20"/>
    </row>
    <row r="556" spans="1:6" ht="12.75">
      <c r="A556" s="10"/>
      <c r="B556" s="6"/>
      <c r="C556" s="6"/>
      <c r="D556" s="19"/>
      <c r="E556" s="6"/>
      <c r="F556" s="20"/>
    </row>
    <row r="557" spans="1:6" ht="12.75">
      <c r="A557" s="23"/>
      <c r="B557" s="6"/>
      <c r="C557" s="6"/>
      <c r="D557" s="6"/>
      <c r="E557" s="6"/>
      <c r="F557" s="20"/>
    </row>
    <row r="558" spans="1:6" ht="12.75">
      <c r="A558" s="23"/>
      <c r="B558" s="6"/>
      <c r="C558" s="6"/>
      <c r="D558" s="6"/>
      <c r="E558" s="6"/>
      <c r="F558" s="20"/>
    </row>
  </sheetData>
  <sheetProtection/>
  <mergeCells count="6">
    <mergeCell ref="D1:F1"/>
    <mergeCell ref="C7:F7"/>
    <mergeCell ref="D2:G2"/>
    <mergeCell ref="B3:G3"/>
    <mergeCell ref="D4:G4"/>
    <mergeCell ref="A5:G5"/>
  </mergeCells>
  <printOptions/>
  <pageMargins left="0.5905511811023623" right="0.3937007874015748" top="0.3937007874015748" bottom="0.3937007874015748" header="0.31496062992125984" footer="0.2755905511811024"/>
  <pageSetup fitToHeight="0" fitToWidth="1" horizontalDpi="600" verticalDpi="600" orientation="portrait" paperSize="9" scale="57"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2015-12-25T08:58:22Z</dcterms:modified>
  <cp:category/>
  <cp:version/>
  <cp:contentType/>
  <cp:contentStatus/>
</cp:coreProperties>
</file>