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\"/>
    </mc:Choice>
  </mc:AlternateContent>
  <bookViews>
    <workbookView xWindow="0" yWindow="0" windowWidth="12900" windowHeight="3645"/>
  </bookViews>
  <sheets>
    <sheet name="Документ" sheetId="1" r:id="rId1"/>
  </sheets>
  <definedNames>
    <definedName name="_xlnm._FilterDatabase" localSheetId="0" hidden="1">Документ!$A$6:$N$49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8" i="1" l="1"/>
  <c r="E49" i="1"/>
  <c r="D49" i="1"/>
  <c r="E8" i="1"/>
  <c r="F33" i="1"/>
  <c r="F9" i="1" l="1"/>
  <c r="F10" i="1"/>
  <c r="F13" i="1"/>
  <c r="F49" i="1" l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E11" i="1"/>
  <c r="E12" i="1"/>
  <c r="E13" i="1"/>
  <c r="E9" i="1"/>
  <c r="E10" i="1"/>
  <c r="F35" i="1"/>
  <c r="F44" i="1"/>
  <c r="F36" i="1"/>
  <c r="F24" i="1"/>
  <c r="F26" i="1"/>
  <c r="F43" i="1"/>
  <c r="F25" i="1"/>
  <c r="F39" i="1"/>
  <c r="F22" i="1"/>
  <c r="F42" i="1"/>
  <c r="F37" i="1"/>
  <c r="F41" i="1"/>
  <c r="F40" i="1"/>
  <c r="F17" i="1"/>
  <c r="F27" i="1"/>
  <c r="F29" i="1"/>
  <c r="F20" i="1"/>
  <c r="F34" i="1"/>
  <c r="F15" i="1"/>
  <c r="F32" i="1"/>
  <c r="F46" i="1"/>
  <c r="F45" i="1"/>
  <c r="F7" i="1"/>
  <c r="F18" i="1"/>
  <c r="F28" i="1"/>
  <c r="F14" i="1"/>
  <c r="F21" i="1"/>
  <c r="F16" i="1"/>
  <c r="E7" i="1" l="1"/>
  <c r="F38" i="1"/>
  <c r="E20" i="1"/>
  <c r="E32" i="1"/>
  <c r="E40" i="1"/>
  <c r="E44" i="1"/>
  <c r="E25" i="1"/>
  <c r="E16" i="1"/>
  <c r="F47" i="1"/>
  <c r="F48" i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<sst xmlns="http://schemas.openxmlformats.org/spreadsheetml/2006/main" count="93" uniqueCount="93">
  <si>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</si>
  <si>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</si>
  <si>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</si>
  <si>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</si>
  <si>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</si>
  <si>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</si>
  <si>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</si>
  <si>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</si>
  <si>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</si>
  <si>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</si>
  <si>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</si>
  <si>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</si>
  <si>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</si>
  <si>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</si>
  <si>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</si>
  <si>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</si>
  <si>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</si>
  <si>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</si>
  <si>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</si>
  <si>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</si>
  <si>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</si>
  <si>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</si>
  <si>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</si>
  <si>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</si>
  <si>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</si>
  <si>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</si>
  <si>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</si>
  <si>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</si>
  <si>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</si>
  <si>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</si>
  <si>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</si>
  <si>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</si>
  <si>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</si>
  <si>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</si>
  <si>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</si>
  <si>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</si>
  <si>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</si>
  <si>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</si>
  <si>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</si>
  <si>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</si>
  <si>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</si>
  <si>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</si>
  <si>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</si>
  <si>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</si>
  <si>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</si>
  <si>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</si>
  <si>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</si>
  <si>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</si>
  <si>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</si>
  <si>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</si>
  <si>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</si>
  <si>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</si>
  <si>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</si>
  <si>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</si>
  <si>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</si>
  <si>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</si>
  <si>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</si>
  <si>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</si>
  <si>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</si>
  <si>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</si>
  <si>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</si>
  <si>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</si>
  <si>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</si>
  <si>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</si>
  <si>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</si>
  <si>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</si>
  <si>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</si>
  <si>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</si>
  <si>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</si>
  <si>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</si>
  <si>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</si>
  <si>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</si>
  <si>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</si>
  <si>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</si>
  <si>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</si>
  <si>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</si>
  <si>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</si>
  <si>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</si>
  <si>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</si>
  <si>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</si>
  <si>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</si>
  <si>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</si>
  <si>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</si>
  <si>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</si>
  <si>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</si>
  <si>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</si>
  <si>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</si>
  <si>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</si>
  <si>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</si>
  <si>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Исполнено за 1 квартал 2020 года</t>
  </si>
  <si>
    <t>Исполнено за 1 квартал 2021 года</t>
  </si>
  <si>
    <t>Процент отклонения                 (стр.4/стр.3)</t>
  </si>
  <si>
    <t>Сравнительный анализ исполнения местного бюджета ЗАТО Видяево года в разрезе разделов и подразделов 1 квартал 2021/2020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</si>
</sst>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5" borderId="2" xfId="9" applyNumberFormat="1" applyFill="1" applyProtection="1">
      <alignment horizontal="center" vertical="center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8" xfId="9" applyNumberFormat="1" applyBorder="1" applyProtection="1">
      <alignment horizontal="center" vertical="center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4" fontId="5" fillId="5" borderId="9" xfId="11" applyNumberFormat="1" applyFont="1" applyFill="1" applyBorder="1" applyProtection="1">
      <alignment horizontal="right" vertical="top" shrinkToFit="1"/>
    </xf>
    <xf numFmtId="4" fontId="1" fillId="5" borderId="9" xfId="11" applyNumberFormat="1" applyFill="1" applyBorder="1" applyProtection="1">
      <alignment horizontal="right" vertical="top" shrinkToFit="1"/>
    </xf>
    <xf numFmtId="4" fontId="3" fillId="5" borderId="9" xfId="13" applyNumberFormat="1" applyFill="1" applyBorder="1" applyProtection="1">
      <alignment horizontal="right" vertical="top" shrinkToFit="1"/>
    </xf>
    <xf numFmtId="0" fontId="1" fillId="5" borderId="10" xfId="7" applyFill="1" applyBorder="1" applyProtection="1">
      <alignment horizontal="center" vertical="center" wrapText="1"/>
      <protection locked="0"/>
    </xf>
    <xf numFmtId="0" fontId="1" fillId="5" borderId="1" xfId="14" applyNumberFormat="1" applyFill="1" applyBorder="1" applyProtection="1"/>
    <xf numFmtId="0" fontId="1" fillId="5" borderId="7" xfId="9" applyNumberFormat="1" applyFill="1" applyBorder="1" applyProtection="1">
      <alignment horizontal="center" vertical="center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0" fontId="1" fillId="5" borderId="11" xfId="9" applyNumberFormat="1" applyFill="1" applyBorder="1" applyProtection="1">
      <alignment horizontal="center" vertical="center" shrinkToFit="1"/>
    </xf>
    <xf numFmtId="0" fontId="1" fillId="5" borderId="12" xfId="9" applyNumberFormat="1" applyFill="1" applyBorder="1" applyProtection="1">
      <alignment horizontal="center" vertical="center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  <xf numFmtId="4" fontId="1" fillId="5" borderId="1" xfId="14" applyNumberFormat="1" applyFill="1" applyBorder="1" applyProtection="1"/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6" topLeftCell="A25" activePane="bottomLeft" state="frozen"/>
      <selection pane="bottomLeft" activeCell="A2" sqref="A2:F2"/>
    </sheetView>
  </sheetViews>
  <sheetFormatPr defaultRowHeight="15" outlineLevelRow="1" x14ac:dyDescent="0.25"/>
  <cols>
    <col min="1" max="1" width="12.42578125" style="12" customWidth="1"/>
    <col min="2" max="2" width="50.7109375" style="1" customWidth="1"/>
    <col min="3" max="3" width="15" style="16" customWidth="1"/>
    <col min="4" max="4" width="15.140625" style="16" customWidth="1"/>
    <col min="5" max="5" width="14" style="16" customWidth="1"/>
    <col min="6" max="6" width="14.42578125" style="16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5" t="s">
        <v>92</v>
      </c>
      <c r="B1" s="26"/>
      <c r="C1" s="26"/>
      <c r="D1" s="26"/>
      <c r="E1" s="26"/>
      <c r="F1" s="26"/>
      <c r="G1" s="3"/>
      <c r="H1" s="3"/>
      <c r="I1" s="3"/>
      <c r="J1" s="3"/>
      <c r="K1" s="3"/>
      <c r="L1" s="3"/>
      <c r="M1" s="3"/>
    </row>
    <row r="2" spans="1:14" ht="18" customHeight="1" x14ac:dyDescent="0.25">
      <c r="A2" s="27"/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29" t="s">
        <v>0</v>
      </c>
      <c r="B3" s="30"/>
      <c r="C3" s="30"/>
      <c r="D3" s="30"/>
      <c r="E3" s="30"/>
      <c r="F3" s="30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19" t="s">
        <v>1</v>
      </c>
      <c r="B4" s="21" t="s">
        <v>2</v>
      </c>
      <c r="C4" s="23" t="s">
        <v>89</v>
      </c>
      <c r="D4" s="23" t="s">
        <v>90</v>
      </c>
      <c r="E4" s="23" t="s">
        <v>88</v>
      </c>
      <c r="F4" s="23" t="s">
        <v>91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20"/>
      <c r="B5" s="22"/>
      <c r="C5" s="38"/>
      <c r="D5" s="38"/>
      <c r="E5" s="24"/>
      <c r="F5" s="24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31">
        <v>2</v>
      </c>
      <c r="C6" s="40">
        <v>3</v>
      </c>
      <c r="D6" s="44">
        <v>4</v>
      </c>
      <c r="E6" s="45">
        <v>5</v>
      </c>
      <c r="F6" s="14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3" t="s">
        <v>3</v>
      </c>
      <c r="B7" s="32" t="s">
        <v>4</v>
      </c>
      <c r="C7" s="41">
        <v>13475662.09</v>
      </c>
      <c r="D7" s="41">
        <v>13133762.630000001</v>
      </c>
      <c r="E7" s="46">
        <f>E8+E9+E10+E11+E12+E13</f>
        <v>-341899.46000000049</v>
      </c>
      <c r="F7" s="35">
        <f t="shared" ref="F7:F48" ca="1" si="0">IF(INDIRECT("R[0]C[-3]", FALSE)&lt;&gt;0,INDIRECT("R[0]C[-2]", FALSE)*100/INDIRECT("R[0]C[-3]", FALSE),"")</f>
        <v>97.462837389980891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9" t="s">
        <v>5</v>
      </c>
      <c r="B8" s="33" t="s">
        <v>6</v>
      </c>
      <c r="C8" s="42">
        <v>383173.92</v>
      </c>
      <c r="D8" s="42">
        <v>578459.31000000006</v>
      </c>
      <c r="E8" s="47">
        <f>D8-C8</f>
        <v>195285.39000000007</v>
      </c>
      <c r="F8" s="36">
        <f>D8/C8*100</f>
        <v>150.96520921883203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9" t="s">
        <v>7</v>
      </c>
      <c r="B9" s="33" t="s">
        <v>8</v>
      </c>
      <c r="C9" s="42">
        <v>1350382.64</v>
      </c>
      <c r="D9" s="42">
        <v>1400468.07</v>
      </c>
      <c r="E9" s="47">
        <f t="shared" ref="E9:E13" si="1">D9-C9</f>
        <v>50085.430000000168</v>
      </c>
      <c r="F9" s="36">
        <f t="shared" ref="F9:F13" si="2">D9/C9*100</f>
        <v>103.70898058938319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9" t="s">
        <v>9</v>
      </c>
      <c r="B10" s="33" t="s">
        <v>10</v>
      </c>
      <c r="C10" s="42">
        <v>7177481.2000000002</v>
      </c>
      <c r="D10" s="42">
        <v>7072656.1799999997</v>
      </c>
      <c r="E10" s="47">
        <f t="shared" si="1"/>
        <v>-104825.02000000048</v>
      </c>
      <c r="F10" s="36">
        <f t="shared" si="2"/>
        <v>98.539529159616606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9" t="s">
        <v>11</v>
      </c>
      <c r="B11" s="33" t="s">
        <v>12</v>
      </c>
      <c r="C11" s="42">
        <v>0</v>
      </c>
      <c r="D11" s="42">
        <v>0</v>
      </c>
      <c r="E11" s="47">
        <f t="shared" si="1"/>
        <v>0</v>
      </c>
      <c r="F11" s="36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9" t="s">
        <v>13</v>
      </c>
      <c r="B12" s="33" t="s">
        <v>14</v>
      </c>
      <c r="C12" s="42">
        <v>0</v>
      </c>
      <c r="D12" s="42">
        <v>0</v>
      </c>
      <c r="E12" s="47">
        <f t="shared" si="1"/>
        <v>0</v>
      </c>
      <c r="F12" s="36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9" t="s">
        <v>15</v>
      </c>
      <c r="B13" s="33" t="s">
        <v>16</v>
      </c>
      <c r="C13" s="42">
        <v>4564624.33</v>
      </c>
      <c r="D13" s="42">
        <v>4082179.07</v>
      </c>
      <c r="E13" s="47">
        <f t="shared" si="1"/>
        <v>-482445.26000000024</v>
      </c>
      <c r="F13" s="36">
        <f t="shared" si="2"/>
        <v>89.430778414135119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3" t="s">
        <v>17</v>
      </c>
      <c r="B14" s="32" t="s">
        <v>18</v>
      </c>
      <c r="C14" s="41">
        <v>109070.64</v>
      </c>
      <c r="D14" s="41">
        <v>115581.97</v>
      </c>
      <c r="E14" s="46">
        <f>E15</f>
        <v>6511.3300000000017</v>
      </c>
      <c r="F14" s="35">
        <f t="shared" ca="1" si="0"/>
        <v>105.96982836077611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9" t="s">
        <v>19</v>
      </c>
      <c r="B15" s="33" t="s">
        <v>20</v>
      </c>
      <c r="C15" s="42">
        <v>109070.64</v>
      </c>
      <c r="D15" s="42">
        <v>115581.97</v>
      </c>
      <c r="E15" s="47">
        <f>D15-C15</f>
        <v>6511.3300000000017</v>
      </c>
      <c r="F15" s="36">
        <f t="shared" ca="1" si="0"/>
        <v>105.96982836077611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3" t="s">
        <v>21</v>
      </c>
      <c r="B16" s="32" t="s">
        <v>22</v>
      </c>
      <c r="C16" s="41">
        <v>4047048.43</v>
      </c>
      <c r="D16" s="41">
        <v>4602739.6900000004</v>
      </c>
      <c r="E16" s="46">
        <f>E17+E18+E19</f>
        <v>555691.26</v>
      </c>
      <c r="F16" s="35">
        <f t="shared" ca="1" si="0"/>
        <v>113.7307786059778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9" t="s">
        <v>23</v>
      </c>
      <c r="B17" s="33" t="s">
        <v>24</v>
      </c>
      <c r="C17" s="42">
        <v>197347.06</v>
      </c>
      <c r="D17" s="42">
        <v>433566.9</v>
      </c>
      <c r="E17" s="47">
        <f>D17-C17</f>
        <v>236219.84000000003</v>
      </c>
      <c r="F17" s="36">
        <f t="shared" ca="1" si="0"/>
        <v>219.69767373276298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9" t="s">
        <v>25</v>
      </c>
      <c r="B18" s="33" t="s">
        <v>26</v>
      </c>
      <c r="C18" s="42">
        <v>3849701.37</v>
      </c>
      <c r="D18" s="42">
        <v>4169172.79</v>
      </c>
      <c r="E18" s="47">
        <f t="shared" ref="E18:E19" si="3">D18-C18</f>
        <v>319471.41999999993</v>
      </c>
      <c r="F18" s="36">
        <f t="shared" ca="1" si="0"/>
        <v>108.29860265239223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9" t="s">
        <v>27</v>
      </c>
      <c r="B19" s="33" t="s">
        <v>28</v>
      </c>
      <c r="C19" s="42">
        <v>0</v>
      </c>
      <c r="D19" s="42">
        <v>0</v>
      </c>
      <c r="E19" s="47">
        <f t="shared" si="3"/>
        <v>0</v>
      </c>
      <c r="F19" s="36">
        <v>0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3" t="s">
        <v>29</v>
      </c>
      <c r="B20" s="32" t="s">
        <v>30</v>
      </c>
      <c r="C20" s="41">
        <v>2812986.4</v>
      </c>
      <c r="D20" s="41">
        <v>2919225.54</v>
      </c>
      <c r="E20" s="46">
        <f>E21+E22+E23+E24</f>
        <v>106239.14000000013</v>
      </c>
      <c r="F20" s="35">
        <f t="shared" ca="1" si="0"/>
        <v>103.77673848689777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9" t="s">
        <v>31</v>
      </c>
      <c r="B21" s="33" t="s">
        <v>32</v>
      </c>
      <c r="C21" s="42">
        <v>0</v>
      </c>
      <c r="D21" s="42">
        <v>15520</v>
      </c>
      <c r="E21" s="47">
        <f>D21-C21</f>
        <v>15520</v>
      </c>
      <c r="F21" s="36" t="str">
        <f t="shared" ca="1" si="0"/>
        <v/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9" t="s">
        <v>33</v>
      </c>
      <c r="B22" s="33" t="s">
        <v>34</v>
      </c>
      <c r="C22" s="42">
        <v>2742986.4</v>
      </c>
      <c r="D22" s="42">
        <v>2903705.54</v>
      </c>
      <c r="E22" s="47">
        <f t="shared" ref="E22:E24" si="4">D22-C22</f>
        <v>160719.14000000013</v>
      </c>
      <c r="F22" s="36">
        <f t="shared" ca="1" si="0"/>
        <v>105.85927586079173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9" t="s">
        <v>35</v>
      </c>
      <c r="B23" s="33" t="s">
        <v>36</v>
      </c>
      <c r="C23" s="42">
        <v>0</v>
      </c>
      <c r="D23" s="42">
        <v>0</v>
      </c>
      <c r="E23" s="47">
        <f t="shared" si="4"/>
        <v>0</v>
      </c>
      <c r="F23" s="36">
        <v>0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9" t="s">
        <v>37</v>
      </c>
      <c r="B24" s="33" t="s">
        <v>38</v>
      </c>
      <c r="C24" s="42">
        <v>70000</v>
      </c>
      <c r="D24" s="42">
        <v>0</v>
      </c>
      <c r="E24" s="47">
        <f t="shared" si="4"/>
        <v>-70000</v>
      </c>
      <c r="F24" s="36">
        <f t="shared" ca="1" si="0"/>
        <v>0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3" t="s">
        <v>39</v>
      </c>
      <c r="B25" s="32" t="s">
        <v>40</v>
      </c>
      <c r="C25" s="41">
        <v>20801237.66</v>
      </c>
      <c r="D25" s="41">
        <v>17572763.640000001</v>
      </c>
      <c r="E25" s="46">
        <f>E26+E27+E28+E29</f>
        <v>-3228474.0200000019</v>
      </c>
      <c r="F25" s="35">
        <f t="shared" ca="1" si="0"/>
        <v>84.479413808110877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9" t="s">
        <v>41</v>
      </c>
      <c r="B26" s="33" t="s">
        <v>42</v>
      </c>
      <c r="C26" s="42">
        <v>0</v>
      </c>
      <c r="D26" s="42">
        <v>1108636.2</v>
      </c>
      <c r="E26" s="47">
        <f>D26-C26</f>
        <v>1108636.2</v>
      </c>
      <c r="F26" s="36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9" t="s">
        <v>43</v>
      </c>
      <c r="B27" s="33" t="s">
        <v>44</v>
      </c>
      <c r="C27" s="42">
        <v>851786.92</v>
      </c>
      <c r="D27" s="42">
        <v>830400.54</v>
      </c>
      <c r="E27" s="47">
        <f t="shared" ref="E27:E29" si="5">D27-C27</f>
        <v>-21386.380000000005</v>
      </c>
      <c r="F27" s="36">
        <f t="shared" ca="1" si="0"/>
        <v>97.489233574988447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9" t="s">
        <v>45</v>
      </c>
      <c r="B28" s="33" t="s">
        <v>46</v>
      </c>
      <c r="C28" s="42">
        <v>2308269.62</v>
      </c>
      <c r="D28" s="42">
        <v>2034535.54</v>
      </c>
      <c r="E28" s="47">
        <f t="shared" si="5"/>
        <v>-273734.08000000007</v>
      </c>
      <c r="F28" s="36">
        <f t="shared" ca="1" si="0"/>
        <v>88.141156577713829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9" t="s">
        <v>47</v>
      </c>
      <c r="B29" s="33" t="s">
        <v>48</v>
      </c>
      <c r="C29" s="42">
        <v>17641181.120000001</v>
      </c>
      <c r="D29" s="42">
        <v>13599191.359999999</v>
      </c>
      <c r="E29" s="47">
        <f t="shared" si="5"/>
        <v>-4041989.7600000016</v>
      </c>
      <c r="F29" s="36">
        <f t="shared" ca="1" si="0"/>
        <v>77.087759983272591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3" t="s">
        <v>49</v>
      </c>
      <c r="B30" s="32" t="s">
        <v>50</v>
      </c>
      <c r="C30" s="41">
        <v>0</v>
      </c>
      <c r="D30" s="41">
        <v>0</v>
      </c>
      <c r="E30" s="46">
        <f>E31</f>
        <v>0</v>
      </c>
      <c r="F30" s="35">
        <v>0</v>
      </c>
      <c r="G30" s="5"/>
      <c r="H30" s="2"/>
      <c r="I30" s="2"/>
      <c r="J30" s="2"/>
      <c r="K30" s="2"/>
      <c r="L30" s="2"/>
      <c r="M30" s="2"/>
      <c r="N30" s="2"/>
    </row>
    <row r="31" spans="1:14" ht="16.5" customHeight="1" outlineLevel="1" x14ac:dyDescent="0.25">
      <c r="A31" s="9" t="s">
        <v>51</v>
      </c>
      <c r="B31" s="33" t="s">
        <v>52</v>
      </c>
      <c r="C31" s="42">
        <v>0</v>
      </c>
      <c r="D31" s="42">
        <v>0</v>
      </c>
      <c r="E31" s="47">
        <f>D31-C31</f>
        <v>0</v>
      </c>
      <c r="F31" s="36">
        <v>0</v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3" t="s">
        <v>53</v>
      </c>
      <c r="B32" s="32" t="s">
        <v>54</v>
      </c>
      <c r="C32" s="41">
        <v>50540917.090000004</v>
      </c>
      <c r="D32" s="41">
        <v>59303604.450000003</v>
      </c>
      <c r="E32" s="46">
        <f>E33+E34+E35+E36+E37</f>
        <v>8762687.3600000013</v>
      </c>
      <c r="F32" s="35">
        <f t="shared" ca="1" si="0"/>
        <v>117.33780838285141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9" t="s">
        <v>55</v>
      </c>
      <c r="B33" s="33" t="s">
        <v>56</v>
      </c>
      <c r="C33" s="42">
        <v>17647494.82</v>
      </c>
      <c r="D33" s="42">
        <v>23545015.23</v>
      </c>
      <c r="E33" s="47">
        <f>D33-C33</f>
        <v>5897520.4100000001</v>
      </c>
      <c r="F33" s="36">
        <f ca="1">IF(INDIRECT("R[0]C[-3]", FALSE)&lt;&gt;0,INDIRECT("R[0]C[-2]", FALSE)*100/INDIRECT("R[0]C[-3]", FALSE),"")</f>
        <v>133.41845667134754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9" t="s">
        <v>57</v>
      </c>
      <c r="B34" s="33" t="s">
        <v>58</v>
      </c>
      <c r="C34" s="42">
        <v>23710404</v>
      </c>
      <c r="D34" s="42">
        <v>26325379.890000001</v>
      </c>
      <c r="E34" s="47">
        <f t="shared" ref="E34:E37" si="6">D34-C34</f>
        <v>2614975.8900000006</v>
      </c>
      <c r="F34" s="36">
        <f t="shared" ca="1" si="0"/>
        <v>111.02881203542546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9" t="s">
        <v>59</v>
      </c>
      <c r="B35" s="33" t="s">
        <v>60</v>
      </c>
      <c r="C35" s="42">
        <v>6697415.4299999997</v>
      </c>
      <c r="D35" s="42">
        <v>6715845</v>
      </c>
      <c r="E35" s="47">
        <f t="shared" si="6"/>
        <v>18429.570000000298</v>
      </c>
      <c r="F35" s="36">
        <f t="shared" ca="1" si="0"/>
        <v>100.27517435931252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9" t="s">
        <v>61</v>
      </c>
      <c r="B36" s="33" t="s">
        <v>62</v>
      </c>
      <c r="C36" s="42">
        <v>73636.84</v>
      </c>
      <c r="D36" s="42">
        <v>312795.69</v>
      </c>
      <c r="E36" s="47">
        <f t="shared" si="6"/>
        <v>239158.85</v>
      </c>
      <c r="F36" s="36">
        <f t="shared" ca="1" si="0"/>
        <v>424.78152240101559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9" t="s">
        <v>63</v>
      </c>
      <c r="B37" s="33" t="s">
        <v>64</v>
      </c>
      <c r="C37" s="42">
        <v>2411966</v>
      </c>
      <c r="D37" s="42">
        <v>2404568.64</v>
      </c>
      <c r="E37" s="47">
        <f t="shared" si="6"/>
        <v>-7397.3599999998696</v>
      </c>
      <c r="F37" s="36">
        <f t="shared" ca="1" si="0"/>
        <v>99.693305792867733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3" t="s">
        <v>65</v>
      </c>
      <c r="B38" s="32" t="s">
        <v>66</v>
      </c>
      <c r="C38" s="41">
        <v>2213000.85</v>
      </c>
      <c r="D38" s="41">
        <v>2530474</v>
      </c>
      <c r="E38" s="46">
        <f t="shared" ref="C38:F38" si="7">E39</f>
        <v>317473.14999999991</v>
      </c>
      <c r="F38" s="35">
        <f t="shared" ca="1" si="7"/>
        <v>114.34582142162304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9" t="s">
        <v>67</v>
      </c>
      <c r="B39" s="33" t="s">
        <v>68</v>
      </c>
      <c r="C39" s="42">
        <v>2213000.85</v>
      </c>
      <c r="D39" s="42">
        <v>2530474</v>
      </c>
      <c r="E39" s="47">
        <f>D39-C39</f>
        <v>317473.14999999991</v>
      </c>
      <c r="F39" s="36">
        <f t="shared" ca="1" si="0"/>
        <v>114.34582142162304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3" t="s">
        <v>69</v>
      </c>
      <c r="B40" s="32" t="s">
        <v>70</v>
      </c>
      <c r="C40" s="41">
        <v>5337363.05</v>
      </c>
      <c r="D40" s="41">
        <v>5025230.99</v>
      </c>
      <c r="E40" s="46">
        <f>E41+E42+E43</f>
        <v>-312132.06000000011</v>
      </c>
      <c r="F40" s="35">
        <f t="shared" ca="1" si="0"/>
        <v>94.151942502768293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9" t="s">
        <v>71</v>
      </c>
      <c r="B41" s="33" t="s">
        <v>72</v>
      </c>
      <c r="C41" s="42">
        <v>26588.85</v>
      </c>
      <c r="D41" s="42">
        <v>25494.92</v>
      </c>
      <c r="E41" s="47">
        <f>D41-C41</f>
        <v>-1093.9300000000003</v>
      </c>
      <c r="F41" s="36">
        <f t="shared" ca="1" si="0"/>
        <v>95.885756623547096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9" t="s">
        <v>73</v>
      </c>
      <c r="B42" s="33" t="s">
        <v>74</v>
      </c>
      <c r="C42" s="42">
        <v>3137575</v>
      </c>
      <c r="D42" s="42">
        <v>3147925</v>
      </c>
      <c r="E42" s="47">
        <f t="shared" ref="E42:E43" si="8">D42-C42</f>
        <v>10350</v>
      </c>
      <c r="F42" s="36">
        <f t="shared" ca="1" si="0"/>
        <v>100.32987259268702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9" t="s">
        <v>75</v>
      </c>
      <c r="B43" s="33" t="s">
        <v>76</v>
      </c>
      <c r="C43" s="42">
        <v>2173199.2000000002</v>
      </c>
      <c r="D43" s="42">
        <v>1851811.07</v>
      </c>
      <c r="E43" s="47">
        <f t="shared" si="8"/>
        <v>-321388.13000000012</v>
      </c>
      <c r="F43" s="36">
        <f t="shared" ca="1" si="0"/>
        <v>85.211289880835579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3" t="s">
        <v>77</v>
      </c>
      <c r="B44" s="32" t="s">
        <v>78</v>
      </c>
      <c r="C44" s="41">
        <v>7512920.3399999999</v>
      </c>
      <c r="D44" s="41">
        <v>7769893.9699999997</v>
      </c>
      <c r="E44" s="46">
        <f>E45+E46</f>
        <v>256973.62999999989</v>
      </c>
      <c r="F44" s="35">
        <f t="shared" ca="1" si="0"/>
        <v>103.42042266349918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9" t="s">
        <v>79</v>
      </c>
      <c r="B45" s="33" t="s">
        <v>80</v>
      </c>
      <c r="C45" s="42">
        <v>26000</v>
      </c>
      <c r="D45" s="42">
        <v>50975</v>
      </c>
      <c r="E45" s="47">
        <f>D45-C45</f>
        <v>24975</v>
      </c>
      <c r="F45" s="36">
        <f t="shared" ca="1" si="0"/>
        <v>196.05769230769232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9" t="s">
        <v>81</v>
      </c>
      <c r="B46" s="33" t="s">
        <v>82</v>
      </c>
      <c r="C46" s="42">
        <v>7486920.3399999999</v>
      </c>
      <c r="D46" s="42">
        <v>7718918.9699999997</v>
      </c>
      <c r="E46" s="47">
        <f>D46-C46</f>
        <v>231998.62999999989</v>
      </c>
      <c r="F46" s="36">
        <f t="shared" ca="1" si="0"/>
        <v>103.09871909228835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3" t="s">
        <v>83</v>
      </c>
      <c r="B47" s="32" t="s">
        <v>84</v>
      </c>
      <c r="C47" s="41">
        <v>1319551.8400000001</v>
      </c>
      <c r="D47" s="41">
        <v>1632517</v>
      </c>
      <c r="E47" s="46">
        <f>E48</f>
        <v>312965.15999999992</v>
      </c>
      <c r="F47" s="35">
        <f t="shared" ca="1" si="0"/>
        <v>123.71753428042659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9" t="s">
        <v>85</v>
      </c>
      <c r="B48" s="33" t="s">
        <v>86</v>
      </c>
      <c r="C48" s="42">
        <v>1319551.8400000001</v>
      </c>
      <c r="D48" s="42">
        <v>1632517</v>
      </c>
      <c r="E48" s="47">
        <f>D48-C48</f>
        <v>312965.15999999992</v>
      </c>
      <c r="F48" s="36">
        <f t="shared" ca="1" si="0"/>
        <v>123.71753428042659</v>
      </c>
      <c r="G48" s="5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10" t="s">
        <v>87</v>
      </c>
      <c r="B49" s="34"/>
      <c r="C49" s="43">
        <v>108169758.39</v>
      </c>
      <c r="D49" s="43">
        <f>D7+D14+D16+D20+D25+D30+D32+D38+D40+D44+D47</f>
        <v>114605793.88</v>
      </c>
      <c r="E49" s="48">
        <f>E7+E14+E16+E20+E25+E30+E32+E38+E40+E44+E47</f>
        <v>6436035.4899999993</v>
      </c>
      <c r="F49" s="37">
        <f>D49/C49*100</f>
        <v>105.94993978519878</v>
      </c>
      <c r="G49" s="5"/>
      <c r="H49" s="2"/>
      <c r="I49" s="2"/>
      <c r="J49" s="2"/>
      <c r="K49" s="2"/>
      <c r="L49" s="2"/>
      <c r="M49" s="2"/>
    </row>
    <row r="50" spans="1:13" ht="12.75" customHeight="1" x14ac:dyDescent="0.25">
      <c r="A50" s="11"/>
      <c r="B50" s="6"/>
      <c r="C50" s="39"/>
      <c r="D50" s="49"/>
      <c r="E50" s="39"/>
      <c r="F50" s="15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17"/>
      <c r="B51" s="17"/>
      <c r="C51" s="18"/>
      <c r="H51" s="7"/>
      <c r="I51" s="2"/>
      <c r="J51" s="2"/>
      <c r="K51" s="2"/>
      <c r="L51" s="2"/>
      <c r="M51" s="2"/>
    </row>
  </sheetData>
  <mergeCells count="10">
    <mergeCell ref="A1:F1"/>
    <mergeCell ref="A2:F2"/>
    <mergeCell ref="A3:F3"/>
    <mergeCell ref="F4:F5"/>
    <mergeCell ref="E4:E5"/>
    <mergeCell ref="A51:C51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2021-04-26T10:56:13Z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