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#Econom#6\Desktop\Олеся\КАПРЕМОНТ\Постановления\2020 год\"/>
    </mc:Choice>
  </mc:AlternateContent>
  <bookViews>
    <workbookView xWindow="0" yWindow="0" windowWidth="23040" windowHeight="8544" activeTab="2"/>
  </bookViews>
  <sheets>
    <sheet name="Прил 1" sheetId="1" r:id="rId1"/>
    <sheet name="Прил 2" sheetId="2" r:id="rId2"/>
    <sheet name="Прил 3" sheetId="3" r:id="rId3"/>
  </sheets>
  <externalReferences>
    <externalReference r:id="rId4"/>
  </externalReferences>
  <definedNames>
    <definedName name="_xlnm.Print_Area" localSheetId="0">'Прил 1'!$A$1:$X$27</definedName>
    <definedName name="_xlnm.Print_Area" localSheetId="1">'Прил 2'!$A$1:$AC$22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7" i="1" l="1"/>
  <c r="O16" i="1"/>
  <c r="O15" i="1"/>
  <c r="C17" i="3" l="1"/>
  <c r="AB18" i="2"/>
  <c r="N15" i="3"/>
  <c r="N16" i="3"/>
  <c r="AB16" i="2"/>
  <c r="AB17" i="2"/>
  <c r="V15" i="2"/>
  <c r="V17" i="2"/>
  <c r="V16" i="2"/>
  <c r="V18" i="2"/>
  <c r="S18" i="2"/>
  <c r="O18" i="2"/>
  <c r="F18" i="2"/>
  <c r="E18" i="2"/>
  <c r="D18" i="2"/>
  <c r="N18" i="2"/>
  <c r="R18" i="2"/>
  <c r="S17" i="2"/>
  <c r="S16" i="2"/>
  <c r="O17" i="2"/>
  <c r="O16" i="2"/>
  <c r="Y16" i="1"/>
  <c r="Y17" i="1"/>
  <c r="K18" i="1"/>
  <c r="S17" i="1"/>
  <c r="S16" i="1"/>
  <c r="A11" i="3" l="1"/>
  <c r="A12" i="3" s="1"/>
  <c r="A13" i="3" s="1"/>
  <c r="A14" i="3" s="1"/>
  <c r="A12" i="2"/>
  <c r="A13" i="2" s="1"/>
  <c r="A14" i="2" s="1"/>
  <c r="A12" i="1"/>
  <c r="A13" i="1" s="1"/>
  <c r="A14" i="1" s="1"/>
  <c r="A15" i="1" s="1"/>
  <c r="D11" i="3" l="1"/>
  <c r="D14" i="3"/>
  <c r="C11" i="3"/>
  <c r="C14" i="3"/>
  <c r="C12" i="3"/>
  <c r="C10" i="3"/>
  <c r="B11" i="3"/>
  <c r="B14" i="3"/>
  <c r="D12" i="3"/>
  <c r="D10" i="3"/>
  <c r="B12" i="3"/>
  <c r="B10" i="3"/>
  <c r="F12" i="2"/>
  <c r="E12" i="2"/>
  <c r="F11" i="2"/>
  <c r="E11" i="2"/>
  <c r="F13" i="2"/>
  <c r="E13" i="2"/>
  <c r="B12" i="2"/>
  <c r="B13" i="2"/>
  <c r="B11" i="2"/>
  <c r="F14" i="2"/>
  <c r="E14" i="2"/>
  <c r="N18" i="1"/>
  <c r="D13" i="3"/>
  <c r="C13" i="3"/>
  <c r="B13" i="3"/>
  <c r="L18" i="1"/>
  <c r="D14" i="2" l="1"/>
  <c r="C14" i="2" s="1"/>
  <c r="O14" i="1" s="1"/>
  <c r="S14" i="1" s="1"/>
  <c r="D17" i="3"/>
  <c r="D11" i="2"/>
  <c r="V11" i="2" s="1"/>
  <c r="C11" i="2" s="1"/>
  <c r="O11" i="1" s="1"/>
  <c r="Y11" i="1" s="1"/>
  <c r="D12" i="2"/>
  <c r="V12" i="2" s="1"/>
  <c r="C12" i="2" s="1"/>
  <c r="D13" i="2"/>
  <c r="V13" i="2" s="1"/>
  <c r="Y14" i="1"/>
  <c r="L13" i="3"/>
  <c r="L14" i="3"/>
  <c r="S15" i="1"/>
  <c r="Y15" i="1"/>
  <c r="U15" i="1"/>
  <c r="N14" i="3" l="1"/>
  <c r="L17" i="3"/>
  <c r="O12" i="1"/>
  <c r="S12" i="1" s="1"/>
  <c r="C13" i="2"/>
  <c r="O13" i="1" s="1"/>
  <c r="S13" i="1" s="1"/>
  <c r="N13" i="3"/>
  <c r="L10" i="3"/>
  <c r="N10" i="3" s="1"/>
  <c r="S11" i="1"/>
  <c r="Y12" i="1" l="1"/>
  <c r="L11" i="3"/>
  <c r="N11" i="3" s="1"/>
  <c r="O18" i="1"/>
  <c r="C18" i="2"/>
  <c r="L12" i="3"/>
  <c r="N12" i="3" s="1"/>
  <c r="S18" i="1"/>
  <c r="Y13" i="1"/>
  <c r="N17" i="3" l="1"/>
</calcChain>
</file>

<file path=xl/comments1.xml><?xml version="1.0" encoding="utf-8"?>
<comments xmlns="http://schemas.openxmlformats.org/spreadsheetml/2006/main">
  <authors>
    <author>Ums#Zamdir#1</author>
  </authors>
  <commentList>
    <comment ref="V5" authorId="0" shapeId="0">
      <text>
        <r>
          <rPr>
            <b/>
            <sz val="9"/>
            <color indexed="81"/>
            <rFont val="Tahoma"/>
            <family val="2"/>
            <charset val="204"/>
          </rPr>
          <t>Ums#Zamdir#1:</t>
        </r>
        <r>
          <rPr>
            <sz val="9"/>
            <color indexed="81"/>
            <rFont val="Tahoma"/>
            <family val="2"/>
            <charset val="204"/>
          </rPr>
          <t xml:space="preserve">
стоимость ремонта 1м2 общей площади все ремонта
</t>
        </r>
      </text>
    </comment>
  </commentList>
</comments>
</file>

<file path=xl/comments2.xml><?xml version="1.0" encoding="utf-8"?>
<comments xmlns="http://schemas.openxmlformats.org/spreadsheetml/2006/main">
  <authors>
    <author>Ums#Zamdir#1</author>
  </authors>
  <commentList>
    <comment ref="V14" authorId="0" shapeId="0">
      <text>
        <r>
          <rPr>
            <b/>
            <sz val="9"/>
            <color indexed="81"/>
            <rFont val="Tahoma"/>
            <family val="2"/>
            <charset val="204"/>
          </rPr>
          <t>Ums#Zamdir#1:</t>
        </r>
        <r>
          <rPr>
            <sz val="9"/>
            <color indexed="81"/>
            <rFont val="Tahoma"/>
            <family val="2"/>
            <charset val="204"/>
          </rPr>
          <t xml:space="preserve">
00,015</t>
        </r>
      </text>
    </comment>
  </commentList>
</comments>
</file>

<file path=xl/sharedStrings.xml><?xml version="1.0" encoding="utf-8"?>
<sst xmlns="http://schemas.openxmlformats.org/spreadsheetml/2006/main" count="195" uniqueCount="104">
  <si>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</si>
  <si>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</si>
  <si>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</si>
  <si>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</si>
  <si>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</si>
  <si>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</si>
  <si>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</si>
  <si>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</si>
  <si>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</si>
  <si>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</si>
  <si>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</si>
  <si>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</si>
  <si>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</si>
  <si>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</si>
  <si>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</si>
  <si>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</si>
  <si>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</si>
  <si>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</si>
  <si>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</si>
  <si>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</si>
  <si>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</si>
  <si>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</si>
  <si>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</si>
  <si>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№ п\п</t>
  </si>
  <si>
    <t>Стоимость капитального ремонта ВСЕГО</t>
  </si>
  <si>
    <t>ремонт внутридомовых инженерных систем</t>
  </si>
  <si>
    <t>ремонт крыши</t>
  </si>
  <si>
    <t>ремонт фасада</t>
  </si>
  <si>
    <t>ремонт фундамента</t>
  </si>
  <si>
    <t>ед.</t>
  </si>
  <si>
    <t>кв.м.</t>
  </si>
  <si>
    <t>куб.м.</t>
  </si>
  <si>
    <t xml:space="preserve">руб. </t>
  </si>
  <si>
    <t>Наименование МО</t>
  </si>
  <si>
    <t>Количество МКД</t>
  </si>
  <si>
    <t>I квартал</t>
  </si>
  <si>
    <t>II квартал</t>
  </si>
  <si>
    <t>III квартал</t>
  </si>
  <si>
    <t>IV квартал</t>
  </si>
  <si>
    <t>проведение негосударственной экспертизы проектной документации</t>
  </si>
  <si>
    <t>строительный контроль*</t>
  </si>
  <si>
    <t>КП</t>
  </si>
  <si>
    <t>Приложение № 1</t>
  </si>
  <si>
    <t>Приложение № 2</t>
  </si>
  <si>
    <t>Приложение № 3</t>
  </si>
  <si>
    <t>Итого:</t>
  </si>
  <si>
    <t xml:space="preserve">ЗАТО Видяево </t>
  </si>
  <si>
    <r>
      <t xml:space="preserve">Способ формирования фонда капитального ремонта 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</si>
  <si>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 xml:space="preserve">Способ управления МКД 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</si>
  <si>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 xml:space="preserve">Объекты культурного наследия </t>
    </r>
    <r>
      <rPr>
        <vertAlign val="superscript"/>
        <sz val="10"/>
        <color indexed="8"/>
        <rFont val="Times New Roman"/>
        <family val="1"/>
        <charset val="204"/>
      </rPr>
      <t>3</t>
    </r>
  </si>
  <si>
    <t>Плановый год  начала выполнения работ</t>
  </si>
  <si>
    <t>Плановый год  завершения выполнения работ</t>
  </si>
  <si>
    <r>
      <t xml:space="preserve">за счет средств федерального бюджета </t>
    </r>
    <r>
      <rPr>
        <vertAlign val="superscript"/>
        <sz val="10"/>
        <color indexed="8"/>
        <rFont val="Times New Roman"/>
        <family val="1"/>
        <charset val="204"/>
      </rPr>
      <t>4</t>
    </r>
  </si>
  <si>
    <t xml:space="preserve">за счет средств областного бюджета </t>
  </si>
  <si>
    <r>
      <t xml:space="preserve">за счет привлеченных кредитных/заемных средств </t>
    </r>
    <r>
      <rPr>
        <vertAlign val="superscript"/>
        <sz val="10"/>
        <color indexed="8"/>
        <rFont val="Times New Roman"/>
        <family val="1"/>
        <charset val="204"/>
      </rPr>
      <t>5</t>
    </r>
  </si>
  <si>
    <t>Х</t>
  </si>
  <si>
    <t>1. Указывается способ формирования фонда капитального ремонта: СС-специальный счет, РО-счет регионального оператора.</t>
  </si>
  <si>
    <t>2. Указывается способ управления МКД: ТСЖ-товарищество собственников жилья, ЖСК -жилищно-строительный кооператив, УК-управляющая организация.</t>
  </si>
  <si>
    <t xml:space="preserve">3. МКД, являющиеся объектами культурного наследия, включенными в реестр и выявленными объектами культурного наследия, обозначаются - ОКН.
</t>
  </si>
  <si>
    <t>4. Указывается в случае подачи заявки на предоставление государственной поддержки за счет средств федерального бюджета.</t>
  </si>
  <si>
    <t>5. Указывается объем привлеченных кредитных/заемных средств.".</t>
  </si>
  <si>
    <t>ЗАТО Видяево</t>
  </si>
  <si>
    <t xml:space="preserve">Итого  </t>
  </si>
  <si>
    <t>РО</t>
  </si>
  <si>
    <t>УК</t>
  </si>
  <si>
    <t>-</t>
  </si>
  <si>
    <t>Виды работ, установленные ч.1 ст.166 Жилищного Кодекса РФ</t>
  </si>
  <si>
    <t>Виды работ, установленные нормативным правовым актом субъекта РФ</t>
  </si>
  <si>
    <t xml:space="preserve"> ремонт подвальных помещений, относящихся к общему имуществу в многоквартирном доме
</t>
  </si>
  <si>
    <t xml:space="preserve">переустройство невентилируемой крыши на вентилируемую крышу, устройство выходов на кровлю
</t>
  </si>
  <si>
    <t xml:space="preserve">утепление фасада
</t>
  </si>
  <si>
    <t xml:space="preserve">энергетическое обследование
</t>
  </si>
  <si>
    <t xml:space="preserve">оценка технического состояния и проектирование капитального ремонта </t>
  </si>
  <si>
    <t>Всего, в том числе:</t>
  </si>
  <si>
    <t>горячего водоснабжения</t>
  </si>
  <si>
    <t>холодного водоснабжения</t>
  </si>
  <si>
    <t>водоотведения</t>
  </si>
  <si>
    <t>теплоснабжения</t>
  </si>
  <si>
    <t>модернизация  теплообменника</t>
  </si>
  <si>
    <t>электроснабженя</t>
  </si>
  <si>
    <t>газоснабжения</t>
  </si>
  <si>
    <t>* не более 1,5 % от стоимости строительно-монтажных работ".</t>
  </si>
  <si>
    <t>Итого</t>
  </si>
  <si>
    <t>ремонт или замена лифтового оборудования, признанного непригодным для эксплуатации, ремонт лифтовых шахт</t>
  </si>
  <si>
    <t>Заречная д. 41</t>
  </si>
  <si>
    <t>"Форма 1. Адресный перечень многоквартирных домов на 2020 год</t>
  </si>
  <si>
    <t>"Форма 2. Планируемые виды работ (услуг) по каждому конкретному многоквартирному дому на 2020 год</t>
  </si>
  <si>
    <t>Форма 3. Планируемые показатели выполнения работ по капитальному ремонту многоквартирных домов на 2020 год</t>
  </si>
  <si>
    <t>Заречная д.8</t>
  </si>
  <si>
    <t>Заречная д.19</t>
  </si>
  <si>
    <t>Заречная д. 52</t>
  </si>
  <si>
    <t>Заречная д.36</t>
  </si>
  <si>
    <t>к постановлению Администрации ЗАТО Видяево</t>
  </si>
  <si>
    <t>к постановлению Администраци ЗАТО Видяево</t>
  </si>
  <si>
    <t>к постановлению  Администрации ЗАТО Видяево</t>
  </si>
  <si>
    <t>Заречная д.25</t>
  </si>
  <si>
    <t>Заречная д.31</t>
  </si>
  <si>
    <t xml:space="preserve">            от  ___ __________ 2020 № ___</t>
  </si>
  <si>
    <t>Заречная д.52</t>
  </si>
  <si>
    <t>Заречная д.41</t>
  </si>
  <si>
    <t>Заречная д. 25</t>
  </si>
  <si>
    <t>Заречная д. 31</t>
  </si>
  <si>
    <t xml:space="preserve">       от  ___ __________ 2020 № ____</t>
  </si>
  <si>
    <t xml:space="preserve">                                     от  ___ __________ 2020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</si>
</sst>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_ ;\-#,##0.00\ "/>
    <numFmt numFmtId="166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31"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4" fontId="12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/>
    </xf>
    <xf numFmtId="0" fontId="10" fillId="0" borderId="3" xfId="0" applyFont="1" applyBorder="1"/>
    <xf numFmtId="0" fontId="12" fillId="0" borderId="1" xfId="0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2" fontId="10" fillId="0" borderId="0" xfId="0" applyNumberFormat="1" applyFont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0" fillId="0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 wrapText="1"/>
    </xf>
    <xf numFmtId="166" fontId="13" fillId="3" borderId="1" xfId="0" applyNumberFormat="1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>
      <alignment horizontal="right" vertical="center"/>
    </xf>
    <xf numFmtId="0" fontId="0" fillId="0" borderId="0" xfId="0" applyBorder="1"/>
    <xf numFmtId="4" fontId="10" fillId="3" borderId="0" xfId="0" applyNumberFormat="1" applyFont="1" applyFill="1" applyBorder="1" applyAlignment="1">
      <alignment horizontal="right" vertical="center"/>
    </xf>
    <xf numFmtId="166" fontId="13" fillId="3" borderId="0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3" borderId="0" xfId="0" applyFill="1"/>
    <xf numFmtId="4" fontId="12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11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0" xfId="0" applyFont="1"/>
    <xf numFmtId="0" fontId="11" fillId="0" borderId="2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2" fontId="12" fillId="3" borderId="1" xfId="0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horizontal="center" vertical="center"/>
    </xf>
    <xf numFmtId="2" fontId="13" fillId="3" borderId="0" xfId="0" applyNumberFormat="1" applyFont="1" applyFill="1" applyAlignment="1">
      <alignment horizontal="center" vertical="center"/>
    </xf>
    <xf numFmtId="4" fontId="10" fillId="0" borderId="0" xfId="0" applyNumberFormat="1" applyFont="1"/>
    <xf numFmtId="4" fontId="12" fillId="3" borderId="1" xfId="0" applyNumberFormat="1" applyFont="1" applyFill="1" applyBorder="1" applyAlignment="1">
      <alignment horizontal="right" vertical="center"/>
    </xf>
    <xf numFmtId="4" fontId="12" fillId="3" borderId="1" xfId="0" applyNumberFormat="1" applyFont="1" applyFill="1" applyBorder="1" applyAlignment="1">
      <alignment vertical="center" wrapText="1"/>
    </xf>
    <xf numFmtId="2" fontId="12" fillId="3" borderId="1" xfId="0" applyNumberFormat="1" applyFont="1" applyFill="1" applyBorder="1" applyAlignment="1">
      <alignment vertical="center" wrapText="1"/>
    </xf>
    <xf numFmtId="166" fontId="15" fillId="3" borderId="1" xfId="0" applyNumberFormat="1" applyFont="1" applyFill="1" applyBorder="1" applyAlignment="1">
      <alignment horizontal="center" vertical="center"/>
    </xf>
    <xf numFmtId="10" fontId="16" fillId="0" borderId="0" xfId="0" applyNumberFormat="1" applyFont="1"/>
    <xf numFmtId="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textRotation="90" wrapText="1"/>
    </xf>
    <xf numFmtId="0" fontId="10" fillId="0" borderId="5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center" vertical="center" textRotation="90"/>
    </xf>
    <xf numFmtId="0" fontId="10" fillId="0" borderId="5" xfId="0" applyFont="1" applyFill="1" applyBorder="1" applyAlignment="1">
      <alignment horizontal="center" vertical="center" textRotation="90"/>
    </xf>
    <xf numFmtId="0" fontId="10" fillId="0" borderId="6" xfId="0" applyFont="1" applyFill="1" applyBorder="1" applyAlignment="1">
      <alignment horizontal="center" vertical="center" textRotation="90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1" fillId="0" borderId="7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4" fillId="0" borderId="0" xfId="0" applyFont="1" applyBorder="1" applyAlignment="1">
      <alignment horizontal="left"/>
    </xf>
    <xf numFmtId="0" fontId="15" fillId="0" borderId="1" xfId="0" applyFont="1" applyBorder="1" applyAlignment="1">
      <alignment vertical="center"/>
    </xf>
    <xf numFmtId="0" fontId="15" fillId="3" borderId="7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jelskaya/AppData/Local/Microsoft/Windows/Temporary%20Internet%20Files/Content.Outlook/TVCHKJ1C/&#1055;&#1088;&#1080;&#1083;%201,2,3_2021%20&#1087;&#1088;&#1072;&#1074;&#1080;&#1083;&#1100;&#1085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2"/>
      <sheetName val="Прил 3"/>
    </sheetNames>
    <sheetDataSet>
      <sheetData sheetId="0">
        <row r="13">
          <cell r="B13" t="str">
            <v>Заречная д.19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view="pageBreakPreview" topLeftCell="D1" zoomScaleSheetLayoutView="100" workbookViewId="0">
      <selection activeCell="L6" sqref="L6:L7"/>
    </sheetView>
  </sheetViews>
  <sheetFormatPr defaultColWidth="9.109375" defaultRowHeight="13.2" x14ac:dyDescent="0.25"/>
  <cols>
    <col min="1" max="1" width="3.5546875" style="7" customWidth="1"/>
    <col min="2" max="2" width="14" style="7" customWidth="1"/>
    <col min="3" max="3" width="5.44140625" style="7" customWidth="1"/>
    <col min="4" max="4" width="6.88671875" style="7" customWidth="1"/>
    <col min="5" max="5" width="4.5546875" style="7" customWidth="1"/>
    <col min="6" max="6" width="5.21875" style="7" customWidth="1"/>
    <col min="7" max="7" width="5" style="7" customWidth="1"/>
    <col min="8" max="8" width="8.5546875" style="7" customWidth="1"/>
    <col min="9" max="9" width="8.88671875" style="7" customWidth="1"/>
    <col min="10" max="11" width="9.33203125" style="7" customWidth="1"/>
    <col min="12" max="12" width="11.88671875" style="7" customWidth="1"/>
    <col min="13" max="13" width="6" style="7" customWidth="1"/>
    <col min="14" max="14" width="9" style="7" customWidth="1"/>
    <col min="15" max="15" width="16.88671875" style="7" customWidth="1"/>
    <col min="16" max="16" width="12.109375" style="7" customWidth="1"/>
    <col min="17" max="17" width="8.6640625" style="7" customWidth="1"/>
    <col min="18" max="18" width="9.33203125" style="7" customWidth="1"/>
    <col min="19" max="19" width="12.33203125" style="7" customWidth="1"/>
    <col min="20" max="16384" width="9.109375" style="7"/>
  </cols>
  <sheetData>
    <row r="1" spans="1:25" s="10" customFormat="1" ht="14.4" customHeight="1" x14ac:dyDescent="0.25">
      <c r="V1" s="77"/>
      <c r="W1" s="90" t="s">
        <v>42</v>
      </c>
      <c r="X1" s="90"/>
    </row>
    <row r="2" spans="1:25" s="10" customFormat="1" ht="13.8" x14ac:dyDescent="0.25">
      <c r="T2" s="91" t="s">
        <v>93</v>
      </c>
      <c r="U2" s="91"/>
      <c r="V2" s="91"/>
      <c r="W2" s="91"/>
      <c r="X2" s="91"/>
    </row>
    <row r="3" spans="1:25" s="10" customFormat="1" ht="13.8" x14ac:dyDescent="0.25">
      <c r="T3" s="104" t="s">
        <v>102</v>
      </c>
      <c r="U3" s="104"/>
      <c r="V3" s="104"/>
      <c r="W3" s="104"/>
      <c r="X3" s="104"/>
    </row>
    <row r="4" spans="1:25" ht="21" customHeight="1" x14ac:dyDescent="0.25">
      <c r="A4" s="92" t="s">
        <v>85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</row>
    <row r="5" spans="1:25" ht="30" customHeight="1" x14ac:dyDescent="0.25">
      <c r="A5" s="101" t="s">
        <v>0</v>
      </c>
      <c r="B5" s="101" t="s">
        <v>1</v>
      </c>
      <c r="C5" s="93" t="s">
        <v>47</v>
      </c>
      <c r="D5" s="93" t="s">
        <v>48</v>
      </c>
      <c r="E5" s="93" t="s">
        <v>49</v>
      </c>
      <c r="F5" s="111" t="s">
        <v>2</v>
      </c>
      <c r="G5" s="112"/>
      <c r="H5" s="96" t="s">
        <v>3</v>
      </c>
      <c r="I5" s="96" t="s">
        <v>4</v>
      </c>
      <c r="J5" s="96" t="s">
        <v>5</v>
      </c>
      <c r="K5" s="93" t="s">
        <v>6</v>
      </c>
      <c r="L5" s="99" t="s">
        <v>7</v>
      </c>
      <c r="M5" s="100"/>
      <c r="N5" s="93" t="s">
        <v>8</v>
      </c>
      <c r="O5" s="106" t="s">
        <v>9</v>
      </c>
      <c r="P5" s="106"/>
      <c r="Q5" s="106"/>
      <c r="R5" s="106"/>
      <c r="S5" s="106"/>
      <c r="T5" s="106"/>
      <c r="U5" s="93" t="s">
        <v>10</v>
      </c>
      <c r="V5" s="93" t="s">
        <v>11</v>
      </c>
      <c r="W5" s="93" t="s">
        <v>50</v>
      </c>
      <c r="X5" s="105" t="s">
        <v>51</v>
      </c>
    </row>
    <row r="6" spans="1:25" ht="15" customHeight="1" x14ac:dyDescent="0.25">
      <c r="A6" s="102"/>
      <c r="B6" s="102"/>
      <c r="C6" s="94"/>
      <c r="D6" s="94"/>
      <c r="E6" s="94"/>
      <c r="F6" s="93" t="s">
        <v>12</v>
      </c>
      <c r="G6" s="93" t="s">
        <v>13</v>
      </c>
      <c r="H6" s="97"/>
      <c r="I6" s="97"/>
      <c r="J6" s="97"/>
      <c r="K6" s="94"/>
      <c r="L6" s="93" t="s">
        <v>14</v>
      </c>
      <c r="M6" s="93" t="s">
        <v>15</v>
      </c>
      <c r="N6" s="94"/>
      <c r="O6" s="105" t="s">
        <v>14</v>
      </c>
      <c r="P6" s="106" t="s">
        <v>16</v>
      </c>
      <c r="Q6" s="106"/>
      <c r="R6" s="106"/>
      <c r="S6" s="106"/>
      <c r="T6" s="106"/>
      <c r="U6" s="94"/>
      <c r="V6" s="94"/>
      <c r="W6" s="94"/>
      <c r="X6" s="105"/>
    </row>
    <row r="7" spans="1:25" ht="177.75" customHeight="1" x14ac:dyDescent="0.25">
      <c r="A7" s="102"/>
      <c r="B7" s="102"/>
      <c r="C7" s="94"/>
      <c r="D7" s="94"/>
      <c r="E7" s="94"/>
      <c r="F7" s="94"/>
      <c r="G7" s="94"/>
      <c r="H7" s="97"/>
      <c r="I7" s="97"/>
      <c r="J7" s="97"/>
      <c r="K7" s="95"/>
      <c r="L7" s="95"/>
      <c r="M7" s="95"/>
      <c r="N7" s="95"/>
      <c r="O7" s="105"/>
      <c r="P7" s="17" t="s">
        <v>52</v>
      </c>
      <c r="Q7" s="17" t="s">
        <v>53</v>
      </c>
      <c r="R7" s="17" t="s">
        <v>17</v>
      </c>
      <c r="S7" s="17" t="s">
        <v>18</v>
      </c>
      <c r="T7" s="17" t="s">
        <v>54</v>
      </c>
      <c r="U7" s="95"/>
      <c r="V7" s="95"/>
      <c r="W7" s="94"/>
      <c r="X7" s="105"/>
    </row>
    <row r="8" spans="1:25" ht="48" customHeight="1" x14ac:dyDescent="0.25">
      <c r="A8" s="103"/>
      <c r="B8" s="103"/>
      <c r="C8" s="95"/>
      <c r="D8" s="95"/>
      <c r="E8" s="95"/>
      <c r="F8" s="95"/>
      <c r="G8" s="95"/>
      <c r="H8" s="98"/>
      <c r="I8" s="98"/>
      <c r="J8" s="98"/>
      <c r="K8" s="1" t="s">
        <v>19</v>
      </c>
      <c r="L8" s="1" t="s">
        <v>19</v>
      </c>
      <c r="M8" s="1" t="s">
        <v>19</v>
      </c>
      <c r="N8" s="1" t="s">
        <v>20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  <c r="U8" s="1" t="s">
        <v>22</v>
      </c>
      <c r="V8" s="1" t="s">
        <v>22</v>
      </c>
      <c r="W8" s="95"/>
      <c r="X8" s="105"/>
    </row>
    <row r="9" spans="1:2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18">
        <v>24</v>
      </c>
    </row>
    <row r="10" spans="1:25" s="64" customFormat="1" x14ac:dyDescent="0.25">
      <c r="A10" s="108" t="s">
        <v>61</v>
      </c>
      <c r="B10" s="109"/>
      <c r="C10" s="61"/>
      <c r="D10" s="61"/>
      <c r="E10" s="61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3"/>
    </row>
    <row r="11" spans="1:25" x14ac:dyDescent="0.25">
      <c r="A11" s="29">
        <v>1</v>
      </c>
      <c r="B11" s="30" t="s">
        <v>88</v>
      </c>
      <c r="C11" s="31" t="s">
        <v>63</v>
      </c>
      <c r="D11" s="31" t="s">
        <v>64</v>
      </c>
      <c r="E11" s="31" t="s">
        <v>65</v>
      </c>
      <c r="F11" s="32">
        <v>1981</v>
      </c>
      <c r="G11" s="31">
        <v>2014</v>
      </c>
      <c r="H11" s="31" t="s">
        <v>41</v>
      </c>
      <c r="I11" s="31">
        <v>5</v>
      </c>
      <c r="J11" s="31">
        <v>5</v>
      </c>
      <c r="K11" s="38">
        <v>2439.9</v>
      </c>
      <c r="L11" s="38">
        <v>2098.1</v>
      </c>
      <c r="M11" s="31"/>
      <c r="N11" s="29">
        <v>84</v>
      </c>
      <c r="O11" s="34">
        <f>'Прил 2'!C11</f>
        <v>1161013.0848299998</v>
      </c>
      <c r="P11" s="33"/>
      <c r="Q11" s="33"/>
      <c r="R11" s="33"/>
      <c r="S11" s="35">
        <f t="shared" ref="S11:S17" si="0">O11</f>
        <v>1161013.0848299998</v>
      </c>
      <c r="T11" s="33"/>
      <c r="U11" s="36">
        <v>553.36</v>
      </c>
      <c r="V11" s="37">
        <v>11145</v>
      </c>
      <c r="W11" s="31">
        <v>2020</v>
      </c>
      <c r="X11" s="31">
        <v>2020</v>
      </c>
      <c r="Y11" s="23">
        <f>O11/L11</f>
        <v>553.36403642819687</v>
      </c>
    </row>
    <row r="12" spans="1:25" x14ac:dyDescent="0.25">
      <c r="A12" s="29">
        <f>A11+1</f>
        <v>2</v>
      </c>
      <c r="B12" s="30" t="s">
        <v>91</v>
      </c>
      <c r="C12" s="31" t="s">
        <v>63</v>
      </c>
      <c r="D12" s="31" t="s">
        <v>64</v>
      </c>
      <c r="E12" s="31" t="s">
        <v>65</v>
      </c>
      <c r="F12" s="32">
        <v>1988</v>
      </c>
      <c r="G12" s="31">
        <v>2014</v>
      </c>
      <c r="H12" s="31" t="s">
        <v>41</v>
      </c>
      <c r="I12" s="31">
        <v>5</v>
      </c>
      <c r="J12" s="31">
        <v>5</v>
      </c>
      <c r="K12" s="38">
        <v>4001.1</v>
      </c>
      <c r="L12" s="38">
        <v>3463.1</v>
      </c>
      <c r="M12" s="31"/>
      <c r="N12" s="29">
        <v>168</v>
      </c>
      <c r="O12" s="34">
        <f>'Прил 2'!C12</f>
        <v>1864307.9043299998</v>
      </c>
      <c r="P12" s="33"/>
      <c r="Q12" s="33"/>
      <c r="R12" s="33"/>
      <c r="S12" s="35">
        <f t="shared" si="0"/>
        <v>1864307.9043299998</v>
      </c>
      <c r="T12" s="33"/>
      <c r="U12" s="36">
        <v>553.66</v>
      </c>
      <c r="V12" s="37">
        <v>11145</v>
      </c>
      <c r="W12" s="31">
        <v>2020</v>
      </c>
      <c r="X12" s="31">
        <v>2020</v>
      </c>
      <c r="Y12" s="23">
        <f>O12/L12</f>
        <v>538.33499013311769</v>
      </c>
    </row>
    <row r="13" spans="1:25" x14ac:dyDescent="0.25">
      <c r="A13" s="29">
        <f t="shared" ref="A13:A14" si="1">A12+1</f>
        <v>3</v>
      </c>
      <c r="B13" s="30" t="s">
        <v>89</v>
      </c>
      <c r="C13" s="31" t="s">
        <v>63</v>
      </c>
      <c r="D13" s="31" t="s">
        <v>64</v>
      </c>
      <c r="E13" s="31" t="s">
        <v>65</v>
      </c>
      <c r="F13" s="32">
        <v>1980</v>
      </c>
      <c r="G13" s="31">
        <v>2015</v>
      </c>
      <c r="H13" s="31" t="s">
        <v>41</v>
      </c>
      <c r="I13" s="31">
        <v>5</v>
      </c>
      <c r="J13" s="31">
        <v>5</v>
      </c>
      <c r="K13" s="38">
        <v>2546.5</v>
      </c>
      <c r="L13" s="38">
        <v>2195.6999999999998</v>
      </c>
      <c r="M13" s="31"/>
      <c r="N13" s="29">
        <v>88</v>
      </c>
      <c r="O13" s="34">
        <f>'Прил 2'!C13</f>
        <v>1211299.95251</v>
      </c>
      <c r="P13" s="33"/>
      <c r="Q13" s="33"/>
      <c r="R13" s="33"/>
      <c r="S13" s="35">
        <f t="shared" si="0"/>
        <v>1211299.95251</v>
      </c>
      <c r="T13" s="33"/>
      <c r="U13" s="36">
        <v>551.66999999999996</v>
      </c>
      <c r="V13" s="37">
        <v>11145</v>
      </c>
      <c r="W13" s="31">
        <v>2020</v>
      </c>
      <c r="X13" s="31">
        <v>2020</v>
      </c>
      <c r="Y13" s="23">
        <f>O13/L13</f>
        <v>551.66914993396188</v>
      </c>
    </row>
    <row r="14" spans="1:25" x14ac:dyDescent="0.25">
      <c r="A14" s="29">
        <f t="shared" si="1"/>
        <v>4</v>
      </c>
      <c r="B14" s="30" t="s">
        <v>84</v>
      </c>
      <c r="C14" s="31" t="s">
        <v>63</v>
      </c>
      <c r="D14" s="31" t="s">
        <v>64</v>
      </c>
      <c r="E14" s="31" t="s">
        <v>65</v>
      </c>
      <c r="F14" s="32">
        <v>1983</v>
      </c>
      <c r="G14" s="31">
        <v>2013</v>
      </c>
      <c r="H14" s="31" t="s">
        <v>41</v>
      </c>
      <c r="I14" s="31">
        <v>5</v>
      </c>
      <c r="J14" s="31">
        <v>5</v>
      </c>
      <c r="K14" s="38">
        <v>3983</v>
      </c>
      <c r="L14" s="38">
        <v>3449.3</v>
      </c>
      <c r="M14" s="31"/>
      <c r="N14" s="29">
        <v>168</v>
      </c>
      <c r="O14" s="34">
        <f>'Прил 2'!C14</f>
        <v>1857197.6760000002</v>
      </c>
      <c r="P14" s="33"/>
      <c r="Q14" s="33"/>
      <c r="R14" s="33"/>
      <c r="S14" s="35">
        <f t="shared" si="0"/>
        <v>1857197.6760000002</v>
      </c>
      <c r="T14" s="33"/>
      <c r="U14" s="36">
        <v>538.42999999999995</v>
      </c>
      <c r="V14" s="37">
        <v>11145</v>
      </c>
      <c r="W14" s="31">
        <v>2020</v>
      </c>
      <c r="X14" s="31">
        <v>2020</v>
      </c>
      <c r="Y14" s="23">
        <f>O14/L14</f>
        <v>538.42741309830978</v>
      </c>
    </row>
    <row r="15" spans="1:25" x14ac:dyDescent="0.25">
      <c r="A15" s="29">
        <f>A14+1</f>
        <v>5</v>
      </c>
      <c r="B15" s="30" t="s">
        <v>90</v>
      </c>
      <c r="C15" s="31" t="s">
        <v>63</v>
      </c>
      <c r="D15" s="31" t="s">
        <v>64</v>
      </c>
      <c r="E15" s="31" t="s">
        <v>65</v>
      </c>
      <c r="F15" s="32">
        <v>1979</v>
      </c>
      <c r="G15" s="31">
        <v>2015</v>
      </c>
      <c r="H15" s="31" t="s">
        <v>41</v>
      </c>
      <c r="I15" s="31">
        <v>5</v>
      </c>
      <c r="J15" s="31">
        <v>4</v>
      </c>
      <c r="K15" s="38">
        <v>3693.4</v>
      </c>
      <c r="L15" s="39">
        <v>3266.5</v>
      </c>
      <c r="M15" s="31"/>
      <c r="N15" s="29">
        <v>60</v>
      </c>
      <c r="O15" s="34">
        <f>'Прил 2'!C15</f>
        <v>3732020.5</v>
      </c>
      <c r="P15" s="33"/>
      <c r="Q15" s="33"/>
      <c r="R15" s="33"/>
      <c r="S15" s="35">
        <f t="shared" si="0"/>
        <v>3732020.5</v>
      </c>
      <c r="T15" s="33"/>
      <c r="U15" s="36">
        <f>O15/L15</f>
        <v>1142.513546609521</v>
      </c>
      <c r="V15" s="37">
        <v>11145</v>
      </c>
      <c r="W15" s="31">
        <v>2020</v>
      </c>
      <c r="X15" s="31">
        <v>2020</v>
      </c>
      <c r="Y15" s="23">
        <f>O15/L15</f>
        <v>1142.513546609521</v>
      </c>
    </row>
    <row r="16" spans="1:25" x14ac:dyDescent="0.25">
      <c r="A16" s="29">
        <v>6</v>
      </c>
      <c r="B16" s="30" t="s">
        <v>95</v>
      </c>
      <c r="C16" s="31" t="s">
        <v>63</v>
      </c>
      <c r="D16" s="31" t="s">
        <v>64</v>
      </c>
      <c r="E16" s="31" t="s">
        <v>65</v>
      </c>
      <c r="F16" s="32">
        <v>1982</v>
      </c>
      <c r="G16" s="31" t="s">
        <v>65</v>
      </c>
      <c r="H16" s="31" t="s">
        <v>41</v>
      </c>
      <c r="I16" s="31">
        <v>5</v>
      </c>
      <c r="J16" s="31">
        <v>1</v>
      </c>
      <c r="K16" s="38">
        <v>918.2</v>
      </c>
      <c r="L16" s="38">
        <v>690.4</v>
      </c>
      <c r="M16" s="31"/>
      <c r="N16" s="29">
        <v>47</v>
      </c>
      <c r="O16" s="84">
        <f>'Прил 2'!C16</f>
        <v>4935367.45</v>
      </c>
      <c r="P16" s="33"/>
      <c r="Q16" s="33"/>
      <c r="R16" s="33"/>
      <c r="S16" s="35">
        <f t="shared" si="0"/>
        <v>4935367.45</v>
      </c>
      <c r="T16" s="33"/>
      <c r="U16" s="36">
        <v>7148.56</v>
      </c>
      <c r="V16" s="37">
        <v>11145</v>
      </c>
      <c r="W16" s="31">
        <v>2020</v>
      </c>
      <c r="X16" s="31">
        <v>2020</v>
      </c>
      <c r="Y16" s="23">
        <f t="shared" ref="Y16:Y17" si="2">O16/L16</f>
        <v>7148.5623551564313</v>
      </c>
    </row>
    <row r="17" spans="1:25" x14ac:dyDescent="0.25">
      <c r="A17" s="29">
        <v>7</v>
      </c>
      <c r="B17" s="30" t="s">
        <v>96</v>
      </c>
      <c r="C17" s="31" t="s">
        <v>63</v>
      </c>
      <c r="D17" s="31" t="s">
        <v>64</v>
      </c>
      <c r="E17" s="31" t="s">
        <v>65</v>
      </c>
      <c r="F17" s="32">
        <v>1983</v>
      </c>
      <c r="G17" s="31" t="s">
        <v>65</v>
      </c>
      <c r="H17" s="31" t="s">
        <v>41</v>
      </c>
      <c r="I17" s="31">
        <v>5</v>
      </c>
      <c r="J17" s="31">
        <v>1</v>
      </c>
      <c r="K17" s="38">
        <v>917.4</v>
      </c>
      <c r="L17" s="38">
        <v>624.1</v>
      </c>
      <c r="M17" s="31"/>
      <c r="N17" s="29">
        <v>52</v>
      </c>
      <c r="O17" s="84">
        <f>'Прил 2'!C17</f>
        <v>4933208.42</v>
      </c>
      <c r="P17" s="33"/>
      <c r="Q17" s="33"/>
      <c r="R17" s="33"/>
      <c r="S17" s="35">
        <f t="shared" si="0"/>
        <v>4933208.42</v>
      </c>
      <c r="T17" s="33"/>
      <c r="U17" s="36">
        <v>7904.52</v>
      </c>
      <c r="V17" s="37">
        <v>11145</v>
      </c>
      <c r="W17" s="31">
        <v>2020</v>
      </c>
      <c r="X17" s="31">
        <v>2020</v>
      </c>
      <c r="Y17" s="23">
        <f t="shared" si="2"/>
        <v>7904.5159750040057</v>
      </c>
    </row>
    <row r="18" spans="1:25" s="64" customFormat="1" x14ac:dyDescent="0.25">
      <c r="A18" s="108" t="s">
        <v>62</v>
      </c>
      <c r="B18" s="109"/>
      <c r="C18" s="65" t="s">
        <v>55</v>
      </c>
      <c r="D18" s="65" t="s">
        <v>55</v>
      </c>
      <c r="E18" s="65" t="s">
        <v>55</v>
      </c>
      <c r="F18" s="62" t="s">
        <v>55</v>
      </c>
      <c r="G18" s="62" t="s">
        <v>55</v>
      </c>
      <c r="H18" s="62" t="s">
        <v>55</v>
      </c>
      <c r="I18" s="62" t="s">
        <v>55</v>
      </c>
      <c r="J18" s="62" t="s">
        <v>55</v>
      </c>
      <c r="K18" s="66">
        <f>SUM(K11:K17)</f>
        <v>18499.500000000004</v>
      </c>
      <c r="L18" s="66">
        <f>SUM(L11:L17)</f>
        <v>15787.2</v>
      </c>
      <c r="M18" s="62"/>
      <c r="N18" s="67">
        <f>SUM(N11:N17)</f>
        <v>667</v>
      </c>
      <c r="O18" s="68">
        <f>SUM(O11:O17)</f>
        <v>19694414.987669997</v>
      </c>
      <c r="P18" s="66"/>
      <c r="Q18" s="66"/>
      <c r="R18" s="66"/>
      <c r="S18" s="69">
        <f>SUM(S11:S17)</f>
        <v>19694414.987669997</v>
      </c>
      <c r="T18" s="66"/>
      <c r="U18" s="66"/>
      <c r="V18" s="66"/>
      <c r="W18" s="62"/>
      <c r="X18" s="70"/>
    </row>
    <row r="19" spans="1:25" x14ac:dyDescent="0.25">
      <c r="K19" s="83"/>
      <c r="L19" s="83"/>
      <c r="M19" s="83"/>
      <c r="N19" s="83"/>
      <c r="O19" s="83"/>
      <c r="P19" s="83"/>
      <c r="Q19" s="83"/>
      <c r="R19" s="83"/>
      <c r="S19" s="83"/>
    </row>
    <row r="20" spans="1:25" x14ac:dyDescent="0.25">
      <c r="A20" s="7" t="s">
        <v>56</v>
      </c>
    </row>
    <row r="21" spans="1:25" x14ac:dyDescent="0.25">
      <c r="A21" s="7" t="s">
        <v>57</v>
      </c>
    </row>
    <row r="22" spans="1:25" ht="15" customHeight="1" x14ac:dyDescent="0.25">
      <c r="A22" s="107" t="s">
        <v>58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5" x14ac:dyDescent="0.25">
      <c r="A23" s="110" t="s">
        <v>59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</row>
    <row r="24" spans="1:25" ht="15" customHeight="1" x14ac:dyDescent="0.25">
      <c r="A24" s="107" t="s">
        <v>60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</row>
    <row r="25" spans="1:25" x14ac:dyDescent="0.25">
      <c r="M25" s="19"/>
      <c r="N25" s="19"/>
    </row>
  </sheetData>
  <mergeCells count="32">
    <mergeCell ref="T3:X3"/>
    <mergeCell ref="X5:X8"/>
    <mergeCell ref="P6:T6"/>
    <mergeCell ref="U5:U7"/>
    <mergeCell ref="A24:X24"/>
    <mergeCell ref="A10:B10"/>
    <mergeCell ref="A18:B18"/>
    <mergeCell ref="A22:X22"/>
    <mergeCell ref="A23:W23"/>
    <mergeCell ref="G6:G8"/>
    <mergeCell ref="M6:M7"/>
    <mergeCell ref="O6:O7"/>
    <mergeCell ref="A5:A8"/>
    <mergeCell ref="O5:T5"/>
    <mergeCell ref="E5:E8"/>
    <mergeCell ref="F5:G5"/>
    <mergeCell ref="W1:X1"/>
    <mergeCell ref="T2:X2"/>
    <mergeCell ref="A4:X4"/>
    <mergeCell ref="C5:C8"/>
    <mergeCell ref="D5:D8"/>
    <mergeCell ref="K5:K7"/>
    <mergeCell ref="I5:I8"/>
    <mergeCell ref="N5:N7"/>
    <mergeCell ref="L5:M5"/>
    <mergeCell ref="V5:V7"/>
    <mergeCell ref="B5:B8"/>
    <mergeCell ref="F6:F8"/>
    <mergeCell ref="H5:H8"/>
    <mergeCell ref="L6:L7"/>
    <mergeCell ref="J5:J8"/>
    <mergeCell ref="W5:W8"/>
  </mergeCells>
  <pageMargins left="0.7" right="0.7" top="0.75" bottom="0.75" header="0.3" footer="0.3"/>
  <pageSetup paperSize="9" scale="6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view="pageBreakPreview" topLeftCell="A4" zoomScale="90" zoomScaleSheetLayoutView="90" workbookViewId="0">
      <selection activeCell="AB19" sqref="AB19"/>
    </sheetView>
  </sheetViews>
  <sheetFormatPr defaultRowHeight="14.4" x14ac:dyDescent="0.3"/>
  <cols>
    <col min="1" max="1" width="5.44140625" customWidth="1"/>
    <col min="2" max="2" width="13.109375" customWidth="1"/>
    <col min="3" max="3" width="12.5546875" customWidth="1"/>
    <col min="4" max="4" width="12.44140625" customWidth="1"/>
    <col min="5" max="5" width="11" customWidth="1"/>
    <col min="6" max="6" width="11.44140625" customWidth="1"/>
    <col min="7" max="7" width="6.33203125" customWidth="1"/>
    <col min="8" max="8" width="5.88671875" customWidth="1"/>
    <col min="9" max="9" width="4.6640625" customWidth="1"/>
    <col min="10" max="10" width="4.88671875" customWidth="1"/>
    <col min="11" max="12" width="4.6640625" customWidth="1"/>
    <col min="13" max="13" width="6.44140625" customWidth="1"/>
    <col min="14" max="14" width="8.33203125" customWidth="1"/>
    <col min="15" max="15" width="12.6640625" customWidth="1"/>
    <col min="16" max="16" width="5.6640625" bestFit="1" customWidth="1"/>
    <col min="17" max="17" width="5" customWidth="1"/>
    <col min="18" max="18" width="7.6640625" customWidth="1"/>
    <col min="19" max="19" width="13.88671875" customWidth="1"/>
    <col min="20" max="20" width="5.6640625" customWidth="1"/>
    <col min="21" max="21" width="5.5546875" customWidth="1"/>
    <col min="22" max="22" width="12" customWidth="1"/>
    <col min="23" max="24" width="6.44140625" customWidth="1"/>
    <col min="25" max="25" width="6.109375" customWidth="1"/>
    <col min="26" max="26" width="5.109375" customWidth="1"/>
    <col min="27" max="27" width="6.33203125" customWidth="1"/>
    <col min="28" max="28" width="11" customWidth="1"/>
    <col min="29" max="29" width="7.88671875" customWidth="1"/>
  </cols>
  <sheetData>
    <row r="1" spans="1:30" s="10" customFormat="1" ht="14.4" customHeight="1" x14ac:dyDescent="0.25">
      <c r="O1" s="90"/>
      <c r="P1" s="90"/>
      <c r="Q1" s="90"/>
      <c r="AA1" s="90" t="s">
        <v>43</v>
      </c>
      <c r="AB1" s="90"/>
      <c r="AC1" s="90"/>
    </row>
    <row r="2" spans="1:30" s="10" customFormat="1" ht="14.4" customHeight="1" x14ac:dyDescent="0.25">
      <c r="K2" s="91"/>
      <c r="L2" s="91"/>
      <c r="M2" s="91"/>
      <c r="N2" s="91"/>
      <c r="O2" s="91"/>
      <c r="P2" s="91"/>
      <c r="Q2" s="91"/>
      <c r="W2" s="91" t="s">
        <v>92</v>
      </c>
      <c r="X2" s="91"/>
      <c r="Y2" s="91"/>
      <c r="Z2" s="91"/>
      <c r="AA2" s="91"/>
      <c r="AB2" s="91"/>
      <c r="AC2" s="91"/>
    </row>
    <row r="3" spans="1:30" s="10" customFormat="1" ht="13.8" x14ac:dyDescent="0.25">
      <c r="W3" s="104" t="s">
        <v>97</v>
      </c>
      <c r="X3" s="104"/>
      <c r="Y3" s="104"/>
      <c r="Z3" s="104"/>
      <c r="AA3" s="104"/>
      <c r="AB3" s="104"/>
      <c r="AC3" s="104"/>
    </row>
    <row r="4" spans="1:30" x14ac:dyDescent="0.3">
      <c r="A4" s="113" t="s">
        <v>86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4"/>
    </row>
    <row r="5" spans="1:30" ht="39.75" customHeight="1" x14ac:dyDescent="0.3">
      <c r="A5" s="114" t="s">
        <v>23</v>
      </c>
      <c r="B5" s="114" t="s">
        <v>1</v>
      </c>
      <c r="C5" s="114" t="s">
        <v>24</v>
      </c>
      <c r="D5" s="115" t="s">
        <v>66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29" t="s">
        <v>67</v>
      </c>
      <c r="W5" s="129"/>
      <c r="X5" s="129"/>
      <c r="Y5" s="129"/>
      <c r="Z5" s="129"/>
      <c r="AA5" s="129"/>
      <c r="AB5" s="129"/>
      <c r="AC5" s="129"/>
      <c r="AD5" s="5"/>
    </row>
    <row r="6" spans="1:30" ht="19.5" customHeight="1" x14ac:dyDescent="0.3">
      <c r="A6" s="114"/>
      <c r="B6" s="114"/>
      <c r="C6" s="114"/>
      <c r="D6" s="115" t="s">
        <v>25</v>
      </c>
      <c r="E6" s="116"/>
      <c r="F6" s="116"/>
      <c r="G6" s="116"/>
      <c r="H6" s="116"/>
      <c r="I6" s="116"/>
      <c r="J6" s="116"/>
      <c r="K6" s="117"/>
      <c r="L6" s="118" t="s">
        <v>83</v>
      </c>
      <c r="M6" s="119"/>
      <c r="N6" s="122" t="s">
        <v>26</v>
      </c>
      <c r="O6" s="122"/>
      <c r="P6" s="118" t="s">
        <v>68</v>
      </c>
      <c r="Q6" s="119"/>
      <c r="R6" s="122" t="s">
        <v>27</v>
      </c>
      <c r="S6" s="122"/>
      <c r="T6" s="122" t="s">
        <v>28</v>
      </c>
      <c r="U6" s="122"/>
      <c r="V6" s="122" t="s">
        <v>40</v>
      </c>
      <c r="W6" s="118" t="s">
        <v>69</v>
      </c>
      <c r="X6" s="119"/>
      <c r="Y6" s="118" t="s">
        <v>70</v>
      </c>
      <c r="Z6" s="119"/>
      <c r="AA6" s="127" t="s">
        <v>71</v>
      </c>
      <c r="AB6" s="122" t="s">
        <v>72</v>
      </c>
      <c r="AC6" s="122" t="s">
        <v>39</v>
      </c>
      <c r="AD6" s="5"/>
    </row>
    <row r="7" spans="1:30" ht="158.25" customHeight="1" x14ac:dyDescent="0.3">
      <c r="A7" s="114"/>
      <c r="B7" s="114"/>
      <c r="C7" s="114"/>
      <c r="D7" s="14" t="s">
        <v>73</v>
      </c>
      <c r="E7" s="14" t="s">
        <v>74</v>
      </c>
      <c r="F7" s="14" t="s">
        <v>75</v>
      </c>
      <c r="G7" s="14" t="s">
        <v>76</v>
      </c>
      <c r="H7" s="14" t="s">
        <v>77</v>
      </c>
      <c r="I7" s="14" t="s">
        <v>78</v>
      </c>
      <c r="J7" s="14" t="s">
        <v>79</v>
      </c>
      <c r="K7" s="14" t="s">
        <v>80</v>
      </c>
      <c r="L7" s="120"/>
      <c r="M7" s="121"/>
      <c r="N7" s="122"/>
      <c r="O7" s="122"/>
      <c r="P7" s="120"/>
      <c r="Q7" s="121"/>
      <c r="R7" s="122"/>
      <c r="S7" s="122"/>
      <c r="T7" s="122"/>
      <c r="U7" s="122"/>
      <c r="V7" s="122"/>
      <c r="W7" s="120"/>
      <c r="X7" s="121"/>
      <c r="Y7" s="120"/>
      <c r="Z7" s="121"/>
      <c r="AA7" s="128"/>
      <c r="AB7" s="122"/>
      <c r="AC7" s="122"/>
      <c r="AD7" s="5"/>
    </row>
    <row r="8" spans="1:30" ht="21" customHeight="1" x14ac:dyDescent="0.3">
      <c r="A8" s="114"/>
      <c r="B8" s="114"/>
      <c r="C8" s="15" t="s">
        <v>21</v>
      </c>
      <c r="D8" s="15" t="s">
        <v>21</v>
      </c>
      <c r="E8" s="15" t="s">
        <v>21</v>
      </c>
      <c r="F8" s="15" t="s">
        <v>21</v>
      </c>
      <c r="G8" s="15" t="s">
        <v>21</v>
      </c>
      <c r="H8" s="15" t="s">
        <v>21</v>
      </c>
      <c r="I8" s="15" t="s">
        <v>21</v>
      </c>
      <c r="J8" s="15" t="s">
        <v>21</v>
      </c>
      <c r="K8" s="15" t="s">
        <v>21</v>
      </c>
      <c r="L8" s="15" t="s">
        <v>29</v>
      </c>
      <c r="M8" s="15" t="s">
        <v>21</v>
      </c>
      <c r="N8" s="15" t="s">
        <v>30</v>
      </c>
      <c r="O8" s="15" t="s">
        <v>21</v>
      </c>
      <c r="P8" s="15" t="s">
        <v>30</v>
      </c>
      <c r="Q8" s="15" t="s">
        <v>21</v>
      </c>
      <c r="R8" s="15" t="s">
        <v>30</v>
      </c>
      <c r="S8" s="15" t="s">
        <v>21</v>
      </c>
      <c r="T8" s="15" t="s">
        <v>31</v>
      </c>
      <c r="U8" s="15" t="s">
        <v>21</v>
      </c>
      <c r="V8" s="15" t="s">
        <v>21</v>
      </c>
      <c r="W8" s="15" t="s">
        <v>30</v>
      </c>
      <c r="X8" s="15" t="s">
        <v>21</v>
      </c>
      <c r="Y8" s="15" t="s">
        <v>30</v>
      </c>
      <c r="Z8" s="15" t="s">
        <v>21</v>
      </c>
      <c r="AA8" s="15" t="s">
        <v>32</v>
      </c>
      <c r="AB8" s="15" t="s">
        <v>32</v>
      </c>
      <c r="AC8" s="15" t="s">
        <v>21</v>
      </c>
      <c r="AD8" s="5"/>
    </row>
    <row r="9" spans="1:30" x14ac:dyDescent="0.3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6">
        <v>21</v>
      </c>
      <c r="V9" s="6">
        <v>22</v>
      </c>
      <c r="W9" s="6">
        <v>23</v>
      </c>
      <c r="X9" s="6">
        <v>24</v>
      </c>
      <c r="Y9" s="6">
        <v>25</v>
      </c>
      <c r="Z9" s="6">
        <v>26</v>
      </c>
      <c r="AA9" s="6">
        <v>27</v>
      </c>
      <c r="AB9" s="6">
        <v>28</v>
      </c>
      <c r="AC9" s="6">
        <v>29</v>
      </c>
      <c r="AD9" s="5"/>
    </row>
    <row r="10" spans="1:30" s="60" customFormat="1" x14ac:dyDescent="0.3">
      <c r="A10" s="124" t="s">
        <v>61</v>
      </c>
      <c r="B10" s="124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9"/>
    </row>
    <row r="11" spans="1:30" s="50" customFormat="1" x14ac:dyDescent="0.3">
      <c r="A11" s="43">
        <v>1</v>
      </c>
      <c r="B11" s="44" t="str">
        <f>'Прил 1'!B11</f>
        <v>Заречная д.8</v>
      </c>
      <c r="C11" s="51">
        <f>E11+F11+V11+AB11</f>
        <v>1161013.0848299998</v>
      </c>
      <c r="D11" s="45">
        <f>E11+F11</f>
        <v>1065037.5219999999</v>
      </c>
      <c r="E11" s="78">
        <f>'Прил 1'!L11*293.24</f>
        <v>615246.84400000004</v>
      </c>
      <c r="F11" s="78">
        <f>'Прил 1'!L11*214.38</f>
        <v>449790.67799999996</v>
      </c>
      <c r="G11" s="43"/>
      <c r="H11" s="45"/>
      <c r="I11" s="43"/>
      <c r="J11" s="43"/>
      <c r="K11" s="43"/>
      <c r="L11" s="43"/>
      <c r="M11" s="26"/>
      <c r="N11" s="26"/>
      <c r="O11" s="46"/>
      <c r="P11" s="43"/>
      <c r="Q11" s="26"/>
      <c r="R11" s="26"/>
      <c r="S11" s="26"/>
      <c r="T11" s="26"/>
      <c r="U11" s="26"/>
      <c r="V11" s="52">
        <f>D11*0.015</f>
        <v>15975.562829999997</v>
      </c>
      <c r="W11" s="26"/>
      <c r="X11" s="26"/>
      <c r="Y11" s="26"/>
      <c r="Z11" s="26"/>
      <c r="AA11" s="26"/>
      <c r="AB11" s="79">
        <v>80000</v>
      </c>
      <c r="AC11" s="48"/>
      <c r="AD11" s="49"/>
    </row>
    <row r="12" spans="1:30" s="50" customFormat="1" x14ac:dyDescent="0.3">
      <c r="A12" s="43">
        <f>A11+1</f>
        <v>2</v>
      </c>
      <c r="B12" s="44" t="str">
        <f>'Прил 1'!B12</f>
        <v>Заречная д.36</v>
      </c>
      <c r="C12" s="51">
        <f>O12+V12+AB12+D12</f>
        <v>1864307.9043299998</v>
      </c>
      <c r="D12" s="45">
        <f>E12+F12</f>
        <v>1757938.8219999999</v>
      </c>
      <c r="E12" s="78">
        <f>'Прил 1'!L12*293.24</f>
        <v>1015519.444</v>
      </c>
      <c r="F12" s="78">
        <f>'Прил 1'!L12*214.38</f>
        <v>742419.37799999991</v>
      </c>
      <c r="G12" s="43"/>
      <c r="H12" s="45"/>
      <c r="I12" s="43"/>
      <c r="J12" s="43"/>
      <c r="K12" s="43"/>
      <c r="L12" s="43"/>
      <c r="M12" s="26"/>
      <c r="N12" s="26"/>
      <c r="O12" s="43"/>
      <c r="P12" s="43"/>
      <c r="Q12" s="26"/>
      <c r="R12" s="26"/>
      <c r="S12" s="26"/>
      <c r="T12" s="26"/>
      <c r="U12" s="26"/>
      <c r="V12" s="52">
        <f>D12*0.015</f>
        <v>26369.082329999997</v>
      </c>
      <c r="W12" s="26"/>
      <c r="X12" s="26"/>
      <c r="Y12" s="26"/>
      <c r="Z12" s="26"/>
      <c r="AA12" s="26"/>
      <c r="AB12" s="79">
        <v>80000</v>
      </c>
      <c r="AC12" s="48"/>
      <c r="AD12" s="49"/>
    </row>
    <row r="13" spans="1:30" s="50" customFormat="1" ht="15.6" x14ac:dyDescent="0.3">
      <c r="A13" s="43">
        <f t="shared" ref="A13" si="0">A12+1</f>
        <v>3</v>
      </c>
      <c r="B13" s="44" t="str">
        <f>'Прил 1'!B13</f>
        <v>Заречная д.19</v>
      </c>
      <c r="C13" s="51">
        <f>O13+V13+AB13+D13</f>
        <v>1211299.95251</v>
      </c>
      <c r="D13" s="45">
        <f>E13+F13</f>
        <v>1114581.2339999999</v>
      </c>
      <c r="E13" s="78">
        <f>'Прил 1'!L13*293.24</f>
        <v>643867.06799999997</v>
      </c>
      <c r="F13" s="78">
        <f>'Прил 1'!L13*214.38</f>
        <v>470714.16599999997</v>
      </c>
      <c r="G13" s="43"/>
      <c r="H13" s="43"/>
      <c r="I13" s="43"/>
      <c r="J13" s="43"/>
      <c r="K13" s="43"/>
      <c r="L13" s="43"/>
      <c r="M13" s="26"/>
      <c r="N13" s="26"/>
      <c r="O13" s="79"/>
      <c r="P13" s="43"/>
      <c r="Q13" s="26"/>
      <c r="R13" s="51"/>
      <c r="S13" s="80"/>
      <c r="T13" s="26"/>
      <c r="U13" s="26"/>
      <c r="V13" s="52">
        <f>D13*0.015</f>
        <v>16718.718509999999</v>
      </c>
      <c r="W13" s="26"/>
      <c r="X13" s="26"/>
      <c r="Y13" s="26"/>
      <c r="Z13" s="26"/>
      <c r="AA13" s="26"/>
      <c r="AB13" s="79">
        <v>80000</v>
      </c>
      <c r="AC13" s="48"/>
      <c r="AD13" s="49"/>
    </row>
    <row r="14" spans="1:30" s="50" customFormat="1" ht="15.6" x14ac:dyDescent="0.3">
      <c r="A14" s="43">
        <f>A13+1</f>
        <v>4</v>
      </c>
      <c r="B14" s="44" t="s">
        <v>99</v>
      </c>
      <c r="C14" s="33">
        <f>D14+V14+AB14</f>
        <v>1857197.6760000002</v>
      </c>
      <c r="D14" s="81">
        <f>E14+F14-0.01</f>
        <v>1750933.6560000002</v>
      </c>
      <c r="E14" s="45">
        <f>'Прил 1'!L14*293.24</f>
        <v>1011472.7320000001</v>
      </c>
      <c r="F14" s="45">
        <f>'Прил 1'!L14*214.38</f>
        <v>739460.93400000001</v>
      </c>
      <c r="G14" s="43"/>
      <c r="H14" s="45"/>
      <c r="I14" s="43"/>
      <c r="J14" s="43"/>
      <c r="K14" s="43"/>
      <c r="L14" s="43"/>
      <c r="M14" s="26"/>
      <c r="N14" s="26"/>
      <c r="O14" s="46"/>
      <c r="P14" s="43"/>
      <c r="Q14" s="26"/>
      <c r="R14" s="26"/>
      <c r="S14" s="47"/>
      <c r="T14" s="26"/>
      <c r="U14" s="26"/>
      <c r="V14" s="82">
        <v>26264.02</v>
      </c>
      <c r="W14" s="26"/>
      <c r="X14" s="26"/>
      <c r="Y14" s="26"/>
      <c r="Z14" s="26"/>
      <c r="AA14" s="26"/>
      <c r="AB14" s="79">
        <v>80000</v>
      </c>
      <c r="AC14" s="48"/>
      <c r="AD14" s="49"/>
    </row>
    <row r="15" spans="1:30" s="50" customFormat="1" x14ac:dyDescent="0.3">
      <c r="A15" s="43">
        <v>5</v>
      </c>
      <c r="B15" s="44" t="s">
        <v>98</v>
      </c>
      <c r="C15" s="51">
        <v>3732020.5</v>
      </c>
      <c r="D15" s="45"/>
      <c r="E15" s="43"/>
      <c r="F15" s="43"/>
      <c r="G15" s="43"/>
      <c r="H15" s="43"/>
      <c r="I15" s="43"/>
      <c r="J15" s="43"/>
      <c r="K15" s="43"/>
      <c r="L15" s="43"/>
      <c r="M15" s="26"/>
      <c r="N15" s="26"/>
      <c r="O15" s="51"/>
      <c r="P15" s="43"/>
      <c r="Q15" s="26"/>
      <c r="R15" s="53">
        <v>3000</v>
      </c>
      <c r="S15" s="54">
        <v>3598049.75</v>
      </c>
      <c r="T15" s="26"/>
      <c r="U15" s="26"/>
      <c r="V15" s="52">
        <f>S15*0.015</f>
        <v>53970.746249999997</v>
      </c>
      <c r="W15" s="26"/>
      <c r="X15" s="26"/>
      <c r="Y15" s="26"/>
      <c r="Z15" s="26"/>
      <c r="AA15" s="26"/>
      <c r="AB15" s="79">
        <v>80000</v>
      </c>
      <c r="AC15" s="48"/>
      <c r="AD15" s="49"/>
    </row>
    <row r="16" spans="1:30" s="50" customFormat="1" x14ac:dyDescent="0.3">
      <c r="A16" s="43">
        <v>6</v>
      </c>
      <c r="B16" s="44" t="s">
        <v>95</v>
      </c>
      <c r="C16" s="51">
        <v>4935367.45</v>
      </c>
      <c r="D16" s="85"/>
      <c r="E16" s="86"/>
      <c r="F16" s="86"/>
      <c r="G16" s="48"/>
      <c r="H16" s="85"/>
      <c r="I16" s="48"/>
      <c r="J16" s="48"/>
      <c r="K16" s="48"/>
      <c r="L16" s="43"/>
      <c r="M16" s="44"/>
      <c r="N16" s="26">
        <v>918.2</v>
      </c>
      <c r="O16" s="51">
        <f>918.2*2678.59</f>
        <v>2459481.3380000005</v>
      </c>
      <c r="P16" s="43"/>
      <c r="Q16" s="26"/>
      <c r="R16" s="26">
        <v>918.2</v>
      </c>
      <c r="S16" s="51">
        <f>918.2*2698.79</f>
        <v>2478028.9780000001</v>
      </c>
      <c r="T16" s="26"/>
      <c r="U16" s="26"/>
      <c r="V16" s="52">
        <f>(O16*0.015)+(S16*0.015)</f>
        <v>74062.654739999998</v>
      </c>
      <c r="W16" s="26"/>
      <c r="X16" s="26"/>
      <c r="Y16" s="26"/>
      <c r="Z16" s="26"/>
      <c r="AA16" s="26"/>
      <c r="AB16" s="79">
        <f>80000*2</f>
        <v>160000</v>
      </c>
      <c r="AC16" s="48"/>
      <c r="AD16" s="49"/>
    </row>
    <row r="17" spans="1:30" s="50" customFormat="1" x14ac:dyDescent="0.3">
      <c r="A17" s="43">
        <v>7</v>
      </c>
      <c r="B17" s="44" t="s">
        <v>96</v>
      </c>
      <c r="C17" s="51">
        <v>4933208.42</v>
      </c>
      <c r="D17" s="85"/>
      <c r="E17" s="86"/>
      <c r="F17" s="86"/>
      <c r="G17" s="48"/>
      <c r="H17" s="85"/>
      <c r="I17" s="48"/>
      <c r="J17" s="48"/>
      <c r="K17" s="48"/>
      <c r="L17" s="43"/>
      <c r="M17" s="44"/>
      <c r="N17" s="26">
        <v>917.4</v>
      </c>
      <c r="O17" s="51">
        <f>917.4*2678.59</f>
        <v>2457338.466</v>
      </c>
      <c r="P17" s="43"/>
      <c r="Q17" s="26"/>
      <c r="R17" s="26">
        <v>917.4</v>
      </c>
      <c r="S17" s="51">
        <f>917.4*2698.79</f>
        <v>2475869.946</v>
      </c>
      <c r="T17" s="26"/>
      <c r="U17" s="26"/>
      <c r="V17" s="52">
        <f>(O17*0.015)+(S17*0.015)</f>
        <v>73998.126179999992</v>
      </c>
      <c r="W17" s="26"/>
      <c r="X17" s="26"/>
      <c r="Y17" s="26"/>
      <c r="Z17" s="26"/>
      <c r="AA17" s="26"/>
      <c r="AB17" s="79">
        <f>80000*2</f>
        <v>160000</v>
      </c>
      <c r="AC17" s="48"/>
      <c r="AD17" s="49"/>
    </row>
    <row r="18" spans="1:30" s="57" customFormat="1" x14ac:dyDescent="0.3">
      <c r="A18" s="125" t="s">
        <v>82</v>
      </c>
      <c r="B18" s="126"/>
      <c r="C18" s="55">
        <f>SUM(C11:C17)</f>
        <v>19694414.987669997</v>
      </c>
      <c r="D18" s="55">
        <f>D14+D11+D13+D12</f>
        <v>5688491.2340000002</v>
      </c>
      <c r="E18" s="55">
        <f>E11+E12+E13+E14</f>
        <v>3286106.0880000005</v>
      </c>
      <c r="F18" s="55">
        <f>F11+F12+F13+F14</f>
        <v>2402385.156</v>
      </c>
      <c r="G18" s="55"/>
      <c r="H18" s="55"/>
      <c r="I18" s="55"/>
      <c r="J18" s="55"/>
      <c r="K18" s="55"/>
      <c r="L18" s="55"/>
      <c r="M18" s="55"/>
      <c r="N18" s="87">
        <f>N16+N17</f>
        <v>1835.6</v>
      </c>
      <c r="O18" s="55">
        <f>O16+O17</f>
        <v>4916819.8040000005</v>
      </c>
      <c r="P18" s="55"/>
      <c r="Q18" s="55"/>
      <c r="R18" s="87">
        <f>R15+R16+R17</f>
        <v>4835.5999999999995</v>
      </c>
      <c r="S18" s="55">
        <f>S15+S16+S17</f>
        <v>8551948.6740000006</v>
      </c>
      <c r="T18" s="55"/>
      <c r="U18" s="55"/>
      <c r="V18" s="55">
        <f>V11+V12+V13+V14+V15+V16+V17</f>
        <v>287358.91083999997</v>
      </c>
      <c r="W18" s="56"/>
      <c r="X18" s="56"/>
      <c r="Y18" s="56"/>
      <c r="Z18" s="56"/>
      <c r="AA18" s="56"/>
      <c r="AB18" s="55">
        <f>AB11+AB12+AB13+AB14+AB15+AB16+AB17</f>
        <v>720000</v>
      </c>
      <c r="AC18" s="56"/>
    </row>
    <row r="19" spans="1:30" x14ac:dyDescent="0.3">
      <c r="V19" s="88"/>
    </row>
    <row r="20" spans="1:30" x14ac:dyDescent="0.3">
      <c r="A20" s="123" t="s">
        <v>81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</row>
    <row r="21" spans="1:30" x14ac:dyDescent="0.3">
      <c r="L21" s="40"/>
      <c r="M21" s="40"/>
      <c r="N21" s="40"/>
      <c r="O21" s="40"/>
      <c r="P21" s="40"/>
    </row>
    <row r="23" spans="1:30" ht="15.6" x14ac:dyDescent="0.3">
      <c r="C23" s="21"/>
    </row>
  </sheetData>
  <mergeCells count="26">
    <mergeCell ref="A20:AC20"/>
    <mergeCell ref="D5:U5"/>
    <mergeCell ref="A10:B10"/>
    <mergeCell ref="P6:Q7"/>
    <mergeCell ref="R6:S7"/>
    <mergeCell ref="T6:U7"/>
    <mergeCell ref="V6:V7"/>
    <mergeCell ref="A18:B18"/>
    <mergeCell ref="Y6:Z7"/>
    <mergeCell ref="AA6:AA7"/>
    <mergeCell ref="AB6:AB7"/>
    <mergeCell ref="AC6:AC7"/>
    <mergeCell ref="V5:AC5"/>
    <mergeCell ref="W6:X7"/>
    <mergeCell ref="O1:Q1"/>
    <mergeCell ref="K2:Q2"/>
    <mergeCell ref="A4:AC4"/>
    <mergeCell ref="A5:A8"/>
    <mergeCell ref="B5:B8"/>
    <mergeCell ref="C5:C7"/>
    <mergeCell ref="D6:K6"/>
    <mergeCell ref="L6:M7"/>
    <mergeCell ref="N6:O7"/>
    <mergeCell ref="AA1:AC1"/>
    <mergeCell ref="W2:AC2"/>
    <mergeCell ref="W3:AC3"/>
  </mergeCells>
  <pageMargins left="0.7" right="0.7" top="0.75" bottom="0.75" header="0.3" footer="0.3"/>
  <pageSetup paperSize="9" scale="5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zoomScaleNormal="100" zoomScaleSheetLayoutView="100" workbookViewId="0">
      <selection activeCell="A4" sqref="A4:N4"/>
    </sheetView>
  </sheetViews>
  <sheetFormatPr defaultRowHeight="14.4" x14ac:dyDescent="0.3"/>
  <cols>
    <col min="1" max="1" width="4.109375" customWidth="1"/>
    <col min="2" max="2" width="16.5546875" customWidth="1"/>
    <col min="3" max="3" width="12.109375" customWidth="1"/>
    <col min="4" max="4" width="18.5546875" customWidth="1"/>
    <col min="5" max="6" width="7.33203125" customWidth="1"/>
    <col min="7" max="8" width="7.88671875" customWidth="1"/>
    <col min="9" max="10" width="7.5546875" customWidth="1"/>
    <col min="11" max="11" width="8.109375" customWidth="1"/>
    <col min="12" max="12" width="12.5546875" customWidth="1"/>
    <col min="13" max="13" width="8.33203125" customWidth="1"/>
    <col min="14" max="14" width="14.5546875" customWidth="1"/>
  </cols>
  <sheetData>
    <row r="1" spans="1:16" s="10" customFormat="1" ht="13.8" x14ac:dyDescent="0.25">
      <c r="L1" s="11"/>
      <c r="M1" s="90" t="s">
        <v>44</v>
      </c>
      <c r="N1" s="90"/>
    </row>
    <row r="2" spans="1:16" s="10" customFormat="1" ht="14.25" customHeight="1" x14ac:dyDescent="0.25">
      <c r="I2" s="91" t="s">
        <v>94</v>
      </c>
      <c r="J2" s="91"/>
      <c r="K2" s="91"/>
      <c r="L2" s="91"/>
      <c r="M2" s="91"/>
      <c r="N2" s="91"/>
      <c r="O2" s="12"/>
      <c r="P2" s="12"/>
    </row>
    <row r="3" spans="1:16" s="10" customFormat="1" ht="16.8" customHeight="1" x14ac:dyDescent="0.25">
      <c r="I3" s="104" t="s">
        <v>103</v>
      </c>
      <c r="J3" s="104"/>
      <c r="K3" s="104"/>
      <c r="L3" s="104"/>
      <c r="M3" s="104"/>
      <c r="N3" s="104"/>
    </row>
    <row r="4" spans="1:16" ht="29.4" customHeight="1" x14ac:dyDescent="0.3">
      <c r="A4" s="130" t="s">
        <v>87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6" ht="62.25" customHeight="1" x14ac:dyDescent="0.3">
      <c r="A5" s="114" t="s">
        <v>0</v>
      </c>
      <c r="B5" s="114" t="s">
        <v>33</v>
      </c>
      <c r="C5" s="129" t="s">
        <v>6</v>
      </c>
      <c r="D5" s="129" t="s">
        <v>8</v>
      </c>
      <c r="E5" s="114" t="s">
        <v>34</v>
      </c>
      <c r="F5" s="114"/>
      <c r="G5" s="114"/>
      <c r="H5" s="114"/>
      <c r="I5" s="114"/>
      <c r="J5" s="114" t="s">
        <v>9</v>
      </c>
      <c r="K5" s="114"/>
      <c r="L5" s="114"/>
      <c r="M5" s="114"/>
      <c r="N5" s="114"/>
    </row>
    <row r="6" spans="1:16" ht="34.5" customHeight="1" x14ac:dyDescent="0.3">
      <c r="A6" s="114"/>
      <c r="B6" s="114"/>
      <c r="C6" s="129"/>
      <c r="D6" s="129"/>
      <c r="E6" s="9" t="s">
        <v>35</v>
      </c>
      <c r="F6" s="9" t="s">
        <v>36</v>
      </c>
      <c r="G6" s="9" t="s">
        <v>37</v>
      </c>
      <c r="H6" s="9" t="s">
        <v>38</v>
      </c>
      <c r="I6" s="9" t="s">
        <v>14</v>
      </c>
      <c r="J6" s="9" t="s">
        <v>35</v>
      </c>
      <c r="K6" s="9" t="s">
        <v>36</v>
      </c>
      <c r="L6" s="9" t="s">
        <v>37</v>
      </c>
      <c r="M6" s="9" t="s">
        <v>38</v>
      </c>
      <c r="N6" s="9" t="s">
        <v>14</v>
      </c>
    </row>
    <row r="7" spans="1:16" x14ac:dyDescent="0.3">
      <c r="A7" s="114"/>
      <c r="B7" s="114"/>
      <c r="C7" s="8" t="s">
        <v>30</v>
      </c>
      <c r="D7" s="6" t="s">
        <v>20</v>
      </c>
      <c r="E7" s="6" t="s">
        <v>29</v>
      </c>
      <c r="F7" s="6" t="s">
        <v>29</v>
      </c>
      <c r="G7" s="6" t="s">
        <v>29</v>
      </c>
      <c r="H7" s="6" t="s">
        <v>29</v>
      </c>
      <c r="I7" s="6" t="s">
        <v>29</v>
      </c>
      <c r="J7" s="6" t="s">
        <v>21</v>
      </c>
      <c r="K7" s="6" t="s">
        <v>21</v>
      </c>
      <c r="L7" s="6" t="s">
        <v>21</v>
      </c>
      <c r="M7" s="6" t="s">
        <v>21</v>
      </c>
      <c r="N7" s="6" t="s">
        <v>21</v>
      </c>
    </row>
    <row r="8" spans="1:16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</row>
    <row r="9" spans="1:16" s="60" customFormat="1" x14ac:dyDescent="0.3">
      <c r="A9" s="71"/>
      <c r="B9" s="124" t="s">
        <v>46</v>
      </c>
      <c r="C9" s="124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</row>
    <row r="10" spans="1:16" ht="19.5" customHeight="1" x14ac:dyDescent="0.3">
      <c r="A10" s="25">
        <v>1</v>
      </c>
      <c r="B10" s="3" t="str">
        <f>'Прил 1'!B11</f>
        <v>Заречная д.8</v>
      </c>
      <c r="C10" s="22">
        <f>'Прил 1'!K11</f>
        <v>2439.9</v>
      </c>
      <c r="D10" s="24">
        <f>'Прил 1'!N11</f>
        <v>84</v>
      </c>
      <c r="E10" s="20"/>
      <c r="F10" s="20"/>
      <c r="G10" s="24">
        <v>1</v>
      </c>
      <c r="H10" s="20"/>
      <c r="I10" s="20"/>
      <c r="J10" s="20"/>
      <c r="K10" s="20"/>
      <c r="L10" s="28">
        <f>'Прил 1'!O11</f>
        <v>1161013.0848299998</v>
      </c>
      <c r="M10" s="13"/>
      <c r="N10" s="28">
        <f>L10</f>
        <v>1161013.0848299998</v>
      </c>
    </row>
    <row r="11" spans="1:16" ht="19.5" customHeight="1" x14ac:dyDescent="0.3">
      <c r="A11" s="25">
        <f>A10+1</f>
        <v>2</v>
      </c>
      <c r="B11" s="3" t="str">
        <f>'Прил 1'!B12</f>
        <v>Заречная д.36</v>
      </c>
      <c r="C11" s="22">
        <f>'Прил 1'!K12</f>
        <v>4001.1</v>
      </c>
      <c r="D11" s="24">
        <f>'Прил 1'!N12</f>
        <v>168</v>
      </c>
      <c r="E11" s="20"/>
      <c r="F11" s="20"/>
      <c r="G11" s="24">
        <v>1</v>
      </c>
      <c r="H11" s="20"/>
      <c r="I11" s="20"/>
      <c r="J11" s="20"/>
      <c r="K11" s="20"/>
      <c r="L11" s="28">
        <f>'Прил 1'!O12</f>
        <v>1864307.9043299998</v>
      </c>
      <c r="M11" s="13"/>
      <c r="N11" s="28">
        <f>L11</f>
        <v>1864307.9043299998</v>
      </c>
    </row>
    <row r="12" spans="1:16" ht="19.5" customHeight="1" x14ac:dyDescent="0.3">
      <c r="A12" s="27">
        <f t="shared" ref="A12:A13" si="0">A11+1</f>
        <v>3</v>
      </c>
      <c r="B12" s="3" t="str">
        <f>'[1]Прил 1'!B13</f>
        <v>Заречная д.19</v>
      </c>
      <c r="C12" s="22">
        <f>'Прил 1'!K13</f>
        <v>2546.5</v>
      </c>
      <c r="D12" s="24">
        <f>'Прил 1'!N13</f>
        <v>88</v>
      </c>
      <c r="E12" s="20"/>
      <c r="F12" s="20"/>
      <c r="G12" s="24">
        <v>1</v>
      </c>
      <c r="H12" s="20"/>
      <c r="I12" s="20"/>
      <c r="J12" s="20"/>
      <c r="K12" s="20"/>
      <c r="L12" s="28">
        <f>'Прил 1'!O13</f>
        <v>1211299.95251</v>
      </c>
      <c r="M12" s="13"/>
      <c r="N12" s="28">
        <f>L12</f>
        <v>1211299.95251</v>
      </c>
    </row>
    <row r="13" spans="1:16" ht="19.5" customHeight="1" x14ac:dyDescent="0.3">
      <c r="A13" s="27">
        <f t="shared" si="0"/>
        <v>4</v>
      </c>
      <c r="B13" s="3" t="str">
        <f>'Прил 1'!B14</f>
        <v>Заречная д. 41</v>
      </c>
      <c r="C13" s="22">
        <f>'Прил 1'!K14</f>
        <v>3983</v>
      </c>
      <c r="D13" s="24">
        <f>'Прил 1'!N14</f>
        <v>168</v>
      </c>
      <c r="E13" s="24"/>
      <c r="F13" s="24"/>
      <c r="G13" s="24">
        <v>1</v>
      </c>
      <c r="H13" s="16"/>
      <c r="I13" s="16"/>
      <c r="J13" s="16"/>
      <c r="K13" s="16"/>
      <c r="L13" s="28">
        <f>'Прил 1'!O14</f>
        <v>1857197.6760000002</v>
      </c>
      <c r="M13" s="13"/>
      <c r="N13" s="28">
        <f>L13</f>
        <v>1857197.6760000002</v>
      </c>
    </row>
    <row r="14" spans="1:16" ht="19.5" customHeight="1" x14ac:dyDescent="0.3">
      <c r="A14" s="27">
        <f>A13+1</f>
        <v>5</v>
      </c>
      <c r="B14" s="3" t="str">
        <f>'Прил 1'!B15</f>
        <v>Заречная д. 52</v>
      </c>
      <c r="C14" s="22">
        <f>'Прил 1'!K15</f>
        <v>3693.4</v>
      </c>
      <c r="D14" s="24">
        <f>'Прил 1'!N15</f>
        <v>60</v>
      </c>
      <c r="E14" s="20"/>
      <c r="F14" s="20"/>
      <c r="G14" s="24">
        <v>1</v>
      </c>
      <c r="H14" s="20"/>
      <c r="I14" s="20"/>
      <c r="J14" s="20"/>
      <c r="K14" s="20"/>
      <c r="L14" s="28">
        <f>'Прил 1'!O15</f>
        <v>3732020.5</v>
      </c>
      <c r="M14" s="13"/>
      <c r="N14" s="28">
        <f>L14</f>
        <v>3732020.5</v>
      </c>
    </row>
    <row r="15" spans="1:16" ht="19.5" customHeight="1" x14ac:dyDescent="0.3">
      <c r="A15" s="27">
        <v>6</v>
      </c>
      <c r="B15" s="3" t="s">
        <v>100</v>
      </c>
      <c r="C15" s="22">
        <v>918.2</v>
      </c>
      <c r="D15" s="24">
        <v>47</v>
      </c>
      <c r="E15" s="20"/>
      <c r="F15" s="20"/>
      <c r="G15" s="24">
        <v>1</v>
      </c>
      <c r="H15" s="20"/>
      <c r="I15" s="20"/>
      <c r="J15" s="20"/>
      <c r="K15" s="20"/>
      <c r="L15" s="51">
        <v>4935367.45</v>
      </c>
      <c r="M15" s="13"/>
      <c r="N15" s="28">
        <f t="shared" ref="N15:N16" si="1">L15</f>
        <v>4935367.45</v>
      </c>
    </row>
    <row r="16" spans="1:16" ht="19.5" customHeight="1" x14ac:dyDescent="0.3">
      <c r="A16" s="27">
        <v>7</v>
      </c>
      <c r="B16" s="3" t="s">
        <v>101</v>
      </c>
      <c r="C16" s="22">
        <v>917.4</v>
      </c>
      <c r="D16" s="24">
        <v>52</v>
      </c>
      <c r="E16" s="20"/>
      <c r="F16" s="20"/>
      <c r="G16" s="24">
        <v>1</v>
      </c>
      <c r="H16" s="20"/>
      <c r="I16" s="20"/>
      <c r="J16" s="20"/>
      <c r="K16" s="20"/>
      <c r="L16" s="51">
        <v>4933208.42</v>
      </c>
      <c r="M16" s="13"/>
      <c r="N16" s="28">
        <f t="shared" si="1"/>
        <v>4933208.42</v>
      </c>
    </row>
    <row r="17" spans="1:14" s="60" customFormat="1" x14ac:dyDescent="0.3">
      <c r="A17" s="71"/>
      <c r="B17" s="72" t="s">
        <v>45</v>
      </c>
      <c r="C17" s="73">
        <f>SUM(C10:C16)</f>
        <v>18499.500000000004</v>
      </c>
      <c r="D17" s="76">
        <f>SUM(D10:D16)</f>
        <v>667</v>
      </c>
      <c r="E17" s="74"/>
      <c r="F17" s="74"/>
      <c r="G17" s="56">
        <v>7</v>
      </c>
      <c r="H17" s="72"/>
      <c r="I17" s="72"/>
      <c r="J17" s="72"/>
      <c r="K17" s="72"/>
      <c r="L17" s="75">
        <f>SUM(L10:L16)</f>
        <v>19694414.987669997</v>
      </c>
      <c r="M17" s="75"/>
      <c r="N17" s="75">
        <f>SUM(N10:N16)</f>
        <v>19694414.987669997</v>
      </c>
    </row>
    <row r="18" spans="1:14" x14ac:dyDescent="0.3">
      <c r="C18" s="89"/>
      <c r="L18" s="89"/>
    </row>
    <row r="19" spans="1:14" x14ac:dyDescent="0.3">
      <c r="D19" s="40"/>
    </row>
    <row r="20" spans="1:14" x14ac:dyDescent="0.3">
      <c r="D20" s="41"/>
    </row>
    <row r="21" spans="1:14" x14ac:dyDescent="0.3">
      <c r="D21" s="42"/>
    </row>
    <row r="22" spans="1:14" x14ac:dyDescent="0.3">
      <c r="D22" s="42"/>
    </row>
    <row r="23" spans="1:14" x14ac:dyDescent="0.3">
      <c r="D23" s="42"/>
    </row>
    <row r="24" spans="1:14" x14ac:dyDescent="0.3">
      <c r="D24" s="42"/>
    </row>
    <row r="25" spans="1:14" x14ac:dyDescent="0.3">
      <c r="D25" s="40"/>
    </row>
  </sheetData>
  <mergeCells count="11">
    <mergeCell ref="J5:N5"/>
    <mergeCell ref="M1:N1"/>
    <mergeCell ref="B9:C9"/>
    <mergeCell ref="I2:N2"/>
    <mergeCell ref="A4:N4"/>
    <mergeCell ref="A5:A7"/>
    <mergeCell ref="B5:B7"/>
    <mergeCell ref="C5:C6"/>
    <mergeCell ref="D5:D6"/>
    <mergeCell ref="E5:I5"/>
    <mergeCell ref="I3:N3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 1</vt:lpstr>
      <vt:lpstr>Прил 2</vt:lpstr>
      <vt:lpstr>Прил 3</vt:lpstr>
      <vt:lpstr>'Прил 1'!Область_печати</vt:lpstr>
      <vt:lpstr>'Прил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Adm#Econom#6</cp:lastModifiedBy>
  <cp:lastPrinted>2020-04-03T11:01:10Z</cp:lastPrinted>
  <dcterms:created xsi:type="dcterms:W3CDTF">2014-03-21T07:46:37Z</dcterms:created>
  <dcterms:modified xsi:type="dcterms:W3CDTF">2020-04-03T11:01:56Z</dcterms:modified>
</cp:coreProperties>
</file>