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ерв\Desktop\Новая папка\"/>
    </mc:Choice>
  </mc:AlternateContent>
  <bookViews>
    <workbookView xWindow="0" yWindow="0" windowWidth="28800" windowHeight="12135" activeTab="2"/>
  </bookViews>
  <sheets>
    <sheet name="Прил 1" sheetId="1" r:id="rId1"/>
    <sheet name="Прил 2" sheetId="2" r:id="rId2"/>
    <sheet name="Прил 3" sheetId="3" r:id="rId3"/>
  </sheets>
  <externalReferences>
    <externalReference r:id="rId4"/>
  </externalReferences>
  <definedNames>
    <definedName name="_xlnm.Print_Area" localSheetId="0">'Прил 1'!$A$1:$X$25</definedName>
    <definedName name="_xlnm.Print_Area" localSheetId="1">'Прил 2'!$A$1:$AC$20</definedName>
  </definedNames>
  <calcPr calcId="152511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2" i="2"/>
  <c r="A13" i="2" s="1"/>
  <c r="A14" i="2" s="1"/>
  <c r="A15" i="2" s="1"/>
  <c r="A12" i="1"/>
  <c r="A13" i="1" s="1"/>
  <c r="A14" i="1" s="1"/>
  <c r="A15" i="1" s="1"/>
  <c r="D11" i="3" l="1"/>
  <c r="D14" i="3"/>
  <c r="C11" i="3"/>
  <c r="C14" i="3"/>
  <c r="C12" i="3"/>
  <c r="C10" i="3"/>
  <c r="B11" i="3"/>
  <c r="B14" i="3"/>
  <c r="D12" i="3"/>
  <c r="D10" i="3"/>
  <c r="B12" i="3"/>
  <c r="B10" i="3"/>
  <c r="AB16" i="2"/>
  <c r="R16" i="2"/>
  <c r="F12" i="2"/>
  <c r="E12" i="2"/>
  <c r="S15" i="2"/>
  <c r="S16" i="2" s="1"/>
  <c r="F11" i="2"/>
  <c r="F16" i="2" s="1"/>
  <c r="E11" i="2"/>
  <c r="F13" i="2"/>
  <c r="E13" i="2"/>
  <c r="B12" i="2"/>
  <c r="B13" i="2"/>
  <c r="B15" i="2"/>
  <c r="B11" i="2"/>
  <c r="F14" i="2"/>
  <c r="E14" i="2"/>
  <c r="E16" i="2"/>
  <c r="N16" i="1"/>
  <c r="K16" i="1"/>
  <c r="D13" i="3"/>
  <c r="C13" i="3"/>
  <c r="B13" i="3"/>
  <c r="B14" i="2"/>
  <c r="L16" i="1"/>
  <c r="V15" i="2"/>
  <c r="C15" i="2" s="1"/>
  <c r="O15" i="1" s="1"/>
  <c r="D14" i="2"/>
  <c r="C14" i="2" s="1"/>
  <c r="O14" i="1" s="1"/>
  <c r="C15" i="3" l="1"/>
  <c r="D15" i="3"/>
  <c r="D11" i="2"/>
  <c r="V11" i="2" s="1"/>
  <c r="D12" i="2"/>
  <c r="V12" i="2" s="1"/>
  <c r="C12" i="2" s="1"/>
  <c r="O12" i="1" s="1"/>
  <c r="L11" i="3" s="1"/>
  <c r="N11" i="3" s="1"/>
  <c r="D13" i="2"/>
  <c r="V13" i="2" s="1"/>
  <c r="Y14" i="1"/>
  <c r="L13" i="3"/>
  <c r="S14" i="1"/>
  <c r="L14" i="3"/>
  <c r="N14" i="3" s="1"/>
  <c r="S15" i="1"/>
  <c r="Y15" i="1"/>
  <c r="U15" i="1"/>
  <c r="C11" i="2"/>
  <c r="O11" i="1" s="1"/>
  <c r="S12" i="1" l="1"/>
  <c r="Y12" i="1"/>
  <c r="D16" i="2"/>
  <c r="C13" i="2"/>
  <c r="O13" i="1" s="1"/>
  <c r="S13" i="1" s="1"/>
  <c r="V16" i="2"/>
  <c r="N13" i="3"/>
  <c r="L10" i="3"/>
  <c r="N10" i="3" s="1"/>
  <c r="Y11" i="1"/>
  <c r="S11" i="1"/>
  <c r="O16" i="1" l="1"/>
  <c r="C16" i="2"/>
  <c r="L12" i="3"/>
  <c r="N12" i="3" s="1"/>
  <c r="N15" i="3" s="1"/>
  <c r="S16" i="1"/>
  <c r="Y13" i="1"/>
  <c r="L15" i="3"/>
</calcChain>
</file>

<file path=xl/comments1.xml><?xml version="1.0" encoding="utf-8"?>
<comments xmlns="http://schemas.openxmlformats.org/spreadsheetml/2006/main">
  <authors>
    <author>Ums#Zamdir#1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<sst xmlns="http://schemas.openxmlformats.org/spreadsheetml/2006/main" count="174" uniqueCount="94">
  <si>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</si>
  <si>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</si>
  <si>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</si>
  <si>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</si>
  <si>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</si>
  <si>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</si>
  <si>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</si>
  <si>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</si>
  <si>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</si>
  <si>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</si>
  <si>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</si>
  <si>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</si>
  <si>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</si>
  <si>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</si>
  <si>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</si>
  <si>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</si>
  <si>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</si>
  <si>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</si>
  <si>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</si>
  <si>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</si>
  <si>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</si>
  <si>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</si>
  <si>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</si>
  <si>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</si>
  <si>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</si>
  <si>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</si>
  <si>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</si>
  <si>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</si>
  <si>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</si>
  <si>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</si>
  <si>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</si>
  <si>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</si>
  <si>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</si>
  <si>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</si>
  <si>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</si>
  <si>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</si>
  <si>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</si>
  <si>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</si>
  <si>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</si>
  <si>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</si>
  <si>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</si>
  <si>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</si>
  <si>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</si>
  <si>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</si>
  <si>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</si>
  <si>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</si>
  <si>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</si>
  <si>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</si>
  <si>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</si>
  <si>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</si>
  <si>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</si>
  <si>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</si>
  <si>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</si>
  <si>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</si>
  <si>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</si>
  <si>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</si>
  <si>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</si>
  <si>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</si>
  <si>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</si>
  <si>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</si>
  <si>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</si>
  <si>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</si>
  <si>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</si>
  <si>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</si>
  <si>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</si>
  <si>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</si>
  <si>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</si>
  <si>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</si>
  <si>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</si>
  <si>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</si>
  <si>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</si>
  <si>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</si>
  <si>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</si>
  <si>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</si>
  <si>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</si>
  <si>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</si>
  <si>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</si>
  <si>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</si>
  <si>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</si>
  <si>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</si>
  <si>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</si>
  <si>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</si>
  <si>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</si>
  <si>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</si>
  <si>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 41</t>
  </si>
  <si>
    <t>"Форма 1. Адресный перечень многоквартирных домов на 2020 год</t>
  </si>
  <si>
    <t>"Форма 2. Планируемые виды работ (услуг) по каждому конкретному многоквартирному дому на 2020 год</t>
  </si>
  <si>
    <t>Форма 3. Планируемые показатели выполнения работ по капитальному ремонту многоквартирных домов на 2020 год</t>
  </si>
  <si>
    <t>Заречная д.8</t>
  </si>
  <si>
    <t>Заречная д.14</t>
  </si>
  <si>
    <t>Заречная д.19</t>
  </si>
  <si>
    <t>Заречная д. 52</t>
  </si>
  <si>
    <r>
      <t xml:space="preserve">к постановлению от  </t>
    </r>
    <r>
      <rPr>
        <u/>
        <sz val="11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июня</t>
    </r>
    <r>
      <rPr>
        <sz val="11"/>
        <rFont val="Times New Roman"/>
        <family val="1"/>
        <charset val="204"/>
      </rPr>
      <t xml:space="preserve"> 2019 № </t>
    </r>
    <r>
      <rPr>
        <u/>
        <sz val="11"/>
        <rFont val="Times New Roman"/>
        <family val="1"/>
        <charset val="204"/>
      </rPr>
      <t>569</t>
    </r>
  </si>
  <si>
    <t>к постановлению от  20 июня 2019 № 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</si>
</sst>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/>
    <xf numFmtId="0" fontId="13" fillId="0" borderId="1" xfId="0" applyFont="1" applyFill="1" applyBorder="1" applyAlignment="1">
      <alignment vertical="center"/>
    </xf>
    <xf numFmtId="10" fontId="0" fillId="0" borderId="0" xfId="0" applyNumberFormat="1"/>
    <xf numFmtId="165" fontId="5" fillId="2" borderId="1" xfId="1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2" fontId="11" fillId="0" borderId="0" xfId="0" applyNumberFormat="1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" fontId="14" fillId="3" borderId="0" xfId="0" applyNumberFormat="1" applyFont="1" applyFill="1" applyAlignment="1">
      <alignment horizontal="right"/>
    </xf>
    <xf numFmtId="0" fontId="13" fillId="0" borderId="1" xfId="0" applyFont="1" applyBorder="1" applyAlignment="1">
      <alignment vertical="center"/>
    </xf>
    <xf numFmtId="164" fontId="6" fillId="3" borderId="1" xfId="1" applyFont="1" applyFill="1" applyBorder="1" applyAlignment="1">
      <alignment horizontal="right" vertical="center" wrapText="1"/>
    </xf>
    <xf numFmtId="164" fontId="5" fillId="3" borderId="1" xfId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 wrapText="1"/>
    </xf>
    <xf numFmtId="166" fontId="14" fillId="3" borderId="1" xfId="0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1" fillId="3" borderId="0" xfId="0" applyNumberFormat="1" applyFont="1" applyFill="1" applyBorder="1" applyAlignment="1">
      <alignment horizontal="right" vertical="center"/>
    </xf>
    <xf numFmtId="166" fontId="14" fillId="3" borderId="0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2" fontId="14" fillId="3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2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2" fillId="0" borderId="2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/>
    <xf numFmtId="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top" wrapText="1"/>
    </xf>
    <xf numFmtId="0" fontId="12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2" fillId="0" borderId="3" xfId="0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6" fillId="3" borderId="7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" fillId="0" borderId="0" xfId="0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jelskaya/AppData/Local/Microsoft/Windows/Temporary%20Internet%20Files/Content.Outlook/TVCHKJ1C/&#1055;&#1088;&#1080;&#1083;%201,2,3_2021%20&#1087;&#1088;&#1072;&#1074;&#1080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</sheetNames>
    <sheetDataSet>
      <sheetData sheetId="0">
        <row r="13">
          <cell r="B13" t="str">
            <v>Заречная д.19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BreakPreview" zoomScaleSheetLayoutView="100" workbookViewId="0">
      <selection activeCell="T2" sqref="T2:X2"/>
    </sheetView>
  </sheetViews>
  <sheetFormatPr defaultRowHeight="12.75" x14ac:dyDescent="0.2"/>
  <cols>
    <col min="1" max="1" width="3.5703125" style="7" customWidth="1"/>
    <col min="2" max="2" width="14" style="7" customWidth="1"/>
    <col min="3" max="3" width="5.42578125" style="7" customWidth="1"/>
    <col min="4" max="4" width="6.85546875" style="7" customWidth="1"/>
    <col min="5" max="5" width="4.5703125" style="7" customWidth="1"/>
    <col min="6" max="6" width="4.7109375" style="7" customWidth="1"/>
    <col min="7" max="7" width="5" style="7" customWidth="1"/>
    <col min="8" max="8" width="8.5703125" style="7" customWidth="1"/>
    <col min="9" max="9" width="8.85546875" style="7" customWidth="1"/>
    <col min="10" max="11" width="9.28515625" style="7" customWidth="1"/>
    <col min="12" max="12" width="11.85546875" style="7" customWidth="1"/>
    <col min="13" max="13" width="6" style="7" customWidth="1"/>
    <col min="14" max="14" width="9" style="7" customWidth="1"/>
    <col min="15" max="15" width="16.85546875" style="7" customWidth="1"/>
    <col min="16" max="16" width="12.140625" style="7" customWidth="1"/>
    <col min="17" max="17" width="8.7109375" style="7" customWidth="1"/>
    <col min="18" max="18" width="9.28515625" style="7" customWidth="1"/>
    <col min="19" max="19" width="12.28515625" style="7" customWidth="1"/>
    <col min="20" max="16384" width="9.140625" style="7"/>
  </cols>
  <sheetData>
    <row r="1" spans="1:25" s="10" customFormat="1" ht="14.45" customHeight="1" x14ac:dyDescent="0.25">
      <c r="V1" s="11"/>
      <c r="W1" s="97" t="s">
        <v>42</v>
      </c>
      <c r="X1" s="97"/>
    </row>
    <row r="2" spans="1:25" s="10" customFormat="1" ht="15" x14ac:dyDescent="0.25">
      <c r="T2" s="98" t="s">
        <v>92</v>
      </c>
      <c r="U2" s="98"/>
      <c r="V2" s="98"/>
      <c r="W2" s="98"/>
      <c r="X2" s="98"/>
      <c r="Y2" s="127"/>
    </row>
    <row r="3" spans="1:25" s="10" customFormat="1" ht="15" x14ac:dyDescent="0.25"/>
    <row r="4" spans="1:25" ht="21" customHeight="1" x14ac:dyDescent="0.2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5" ht="30" customHeight="1" x14ac:dyDescent="0.2">
      <c r="A5" s="105" t="s">
        <v>0</v>
      </c>
      <c r="B5" s="105" t="s">
        <v>1</v>
      </c>
      <c r="C5" s="90" t="s">
        <v>47</v>
      </c>
      <c r="D5" s="90" t="s">
        <v>48</v>
      </c>
      <c r="E5" s="90" t="s">
        <v>49</v>
      </c>
      <c r="F5" s="108" t="s">
        <v>2</v>
      </c>
      <c r="G5" s="109"/>
      <c r="H5" s="100" t="s">
        <v>3</v>
      </c>
      <c r="I5" s="100" t="s">
        <v>4</v>
      </c>
      <c r="J5" s="100" t="s">
        <v>5</v>
      </c>
      <c r="K5" s="90" t="s">
        <v>6</v>
      </c>
      <c r="L5" s="103" t="s">
        <v>7</v>
      </c>
      <c r="M5" s="104"/>
      <c r="N5" s="90" t="s">
        <v>8</v>
      </c>
      <c r="O5" s="89" t="s">
        <v>9</v>
      </c>
      <c r="P5" s="89"/>
      <c r="Q5" s="89"/>
      <c r="R5" s="89"/>
      <c r="S5" s="89"/>
      <c r="T5" s="89"/>
      <c r="U5" s="90" t="s">
        <v>10</v>
      </c>
      <c r="V5" s="90" t="s">
        <v>11</v>
      </c>
      <c r="W5" s="90" t="s">
        <v>50</v>
      </c>
      <c r="X5" s="88" t="s">
        <v>51</v>
      </c>
    </row>
    <row r="6" spans="1:25" ht="15" customHeight="1" x14ac:dyDescent="0.2">
      <c r="A6" s="106"/>
      <c r="B6" s="106"/>
      <c r="C6" s="91"/>
      <c r="D6" s="91"/>
      <c r="E6" s="91"/>
      <c r="F6" s="90" t="s">
        <v>12</v>
      </c>
      <c r="G6" s="90" t="s">
        <v>13</v>
      </c>
      <c r="H6" s="101"/>
      <c r="I6" s="101"/>
      <c r="J6" s="101"/>
      <c r="K6" s="91"/>
      <c r="L6" s="90" t="s">
        <v>14</v>
      </c>
      <c r="M6" s="90" t="s">
        <v>15</v>
      </c>
      <c r="N6" s="91"/>
      <c r="O6" s="88" t="s">
        <v>14</v>
      </c>
      <c r="P6" s="89" t="s">
        <v>16</v>
      </c>
      <c r="Q6" s="89"/>
      <c r="R6" s="89"/>
      <c r="S6" s="89"/>
      <c r="T6" s="89"/>
      <c r="U6" s="91"/>
      <c r="V6" s="91"/>
      <c r="W6" s="91"/>
      <c r="X6" s="88"/>
    </row>
    <row r="7" spans="1:25" ht="177.75" customHeight="1" x14ac:dyDescent="0.2">
      <c r="A7" s="106"/>
      <c r="B7" s="106"/>
      <c r="C7" s="91"/>
      <c r="D7" s="91"/>
      <c r="E7" s="91"/>
      <c r="F7" s="91"/>
      <c r="G7" s="91"/>
      <c r="H7" s="101"/>
      <c r="I7" s="101"/>
      <c r="J7" s="101"/>
      <c r="K7" s="92"/>
      <c r="L7" s="92"/>
      <c r="M7" s="92"/>
      <c r="N7" s="92"/>
      <c r="O7" s="88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2"/>
      <c r="V7" s="92"/>
      <c r="W7" s="91"/>
      <c r="X7" s="88"/>
    </row>
    <row r="8" spans="1:25" ht="48" customHeight="1" x14ac:dyDescent="0.2">
      <c r="A8" s="107"/>
      <c r="B8" s="107"/>
      <c r="C8" s="92"/>
      <c r="D8" s="92"/>
      <c r="E8" s="92"/>
      <c r="F8" s="92"/>
      <c r="G8" s="92"/>
      <c r="H8" s="102"/>
      <c r="I8" s="102"/>
      <c r="J8" s="102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2"/>
      <c r="X8" s="88"/>
    </row>
    <row r="9" spans="1:2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75" customFormat="1" x14ac:dyDescent="0.2">
      <c r="A10" s="94" t="s">
        <v>61</v>
      </c>
      <c r="B10" s="95"/>
      <c r="C10" s="72"/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</row>
    <row r="11" spans="1:25" x14ac:dyDescent="0.2">
      <c r="A11" s="33">
        <v>1</v>
      </c>
      <c r="B11" s="34" t="s">
        <v>88</v>
      </c>
      <c r="C11" s="35" t="s">
        <v>63</v>
      </c>
      <c r="D11" s="35" t="s">
        <v>64</v>
      </c>
      <c r="E11" s="35" t="s">
        <v>65</v>
      </c>
      <c r="F11" s="36">
        <v>1981</v>
      </c>
      <c r="G11" s="35">
        <v>2014</v>
      </c>
      <c r="H11" s="35" t="s">
        <v>41</v>
      </c>
      <c r="I11" s="35">
        <v>5</v>
      </c>
      <c r="J11" s="35">
        <v>5</v>
      </c>
      <c r="K11" s="43">
        <v>2439.9</v>
      </c>
      <c r="L11" s="43">
        <v>2098.1</v>
      </c>
      <c r="M11" s="35"/>
      <c r="N11" s="33">
        <v>84</v>
      </c>
      <c r="O11" s="39">
        <f>'Прил 2'!C11</f>
        <v>1161013.0848299998</v>
      </c>
      <c r="P11" s="37"/>
      <c r="Q11" s="37"/>
      <c r="R11" s="37"/>
      <c r="S11" s="40">
        <f>O11</f>
        <v>1161013.0848299998</v>
      </c>
      <c r="T11" s="37"/>
      <c r="U11" s="41">
        <v>553.36</v>
      </c>
      <c r="V11" s="42">
        <v>11145</v>
      </c>
      <c r="W11" s="35">
        <v>2020</v>
      </c>
      <c r="X11" s="35">
        <v>2020</v>
      </c>
      <c r="Y11" s="24">
        <f>O11/L11</f>
        <v>553.36403642819687</v>
      </c>
    </row>
    <row r="12" spans="1:25" x14ac:dyDescent="0.2">
      <c r="A12" s="33">
        <f>A11+1</f>
        <v>2</v>
      </c>
      <c r="B12" s="34" t="s">
        <v>89</v>
      </c>
      <c r="C12" s="35" t="s">
        <v>63</v>
      </c>
      <c r="D12" s="35" t="s">
        <v>64</v>
      </c>
      <c r="E12" s="35" t="s">
        <v>65</v>
      </c>
      <c r="F12" s="36">
        <v>1980</v>
      </c>
      <c r="G12" s="35">
        <v>2014</v>
      </c>
      <c r="H12" s="35" t="s">
        <v>41</v>
      </c>
      <c r="I12" s="35">
        <v>5</v>
      </c>
      <c r="J12" s="35">
        <v>5</v>
      </c>
      <c r="K12" s="43">
        <v>2431.8000000000002</v>
      </c>
      <c r="L12" s="43">
        <v>2082.1</v>
      </c>
      <c r="M12" s="35"/>
      <c r="N12" s="33">
        <v>45</v>
      </c>
      <c r="O12" s="39">
        <f>'Прил 2'!C12</f>
        <v>1152769.3360299999</v>
      </c>
      <c r="P12" s="37"/>
      <c r="Q12" s="37"/>
      <c r="R12" s="37"/>
      <c r="S12" s="40">
        <f>O12</f>
        <v>1152769.3360299999</v>
      </c>
      <c r="T12" s="37"/>
      <c r="U12" s="41">
        <v>553.66</v>
      </c>
      <c r="V12" s="42">
        <v>11145</v>
      </c>
      <c r="W12" s="35">
        <v>2020</v>
      </c>
      <c r="X12" s="35">
        <v>2020</v>
      </c>
      <c r="Y12" s="24">
        <f>O12/L12</f>
        <v>553.65704626578929</v>
      </c>
    </row>
    <row r="13" spans="1:25" x14ac:dyDescent="0.2">
      <c r="A13" s="33">
        <f t="shared" ref="A13:A15" si="0">A12+1</f>
        <v>3</v>
      </c>
      <c r="B13" s="34" t="s">
        <v>90</v>
      </c>
      <c r="C13" s="35" t="s">
        <v>63</v>
      </c>
      <c r="D13" s="35" t="s">
        <v>64</v>
      </c>
      <c r="E13" s="35" t="s">
        <v>65</v>
      </c>
      <c r="F13" s="36">
        <v>1980</v>
      </c>
      <c r="G13" s="35">
        <v>2015</v>
      </c>
      <c r="H13" s="35" t="s">
        <v>41</v>
      </c>
      <c r="I13" s="35">
        <v>5</v>
      </c>
      <c r="J13" s="35">
        <v>5</v>
      </c>
      <c r="K13" s="43">
        <v>2546.5</v>
      </c>
      <c r="L13" s="43">
        <v>2195.6999999999998</v>
      </c>
      <c r="M13" s="35"/>
      <c r="N13" s="33">
        <v>88</v>
      </c>
      <c r="O13" s="39">
        <f>'Прил 2'!C13</f>
        <v>1211299.95251</v>
      </c>
      <c r="P13" s="37"/>
      <c r="Q13" s="37"/>
      <c r="R13" s="37"/>
      <c r="S13" s="40">
        <f>O13</f>
        <v>1211299.95251</v>
      </c>
      <c r="T13" s="37"/>
      <c r="U13" s="41">
        <v>551.66999999999996</v>
      </c>
      <c r="V13" s="42">
        <v>11145</v>
      </c>
      <c r="W13" s="35">
        <v>2020</v>
      </c>
      <c r="X13" s="35">
        <v>2020</v>
      </c>
      <c r="Y13" s="24">
        <f>O13/L13</f>
        <v>551.66914993396188</v>
      </c>
    </row>
    <row r="14" spans="1:25" x14ac:dyDescent="0.2">
      <c r="A14" s="33">
        <f t="shared" si="0"/>
        <v>4</v>
      </c>
      <c r="B14" s="34" t="s">
        <v>84</v>
      </c>
      <c r="C14" s="35" t="s">
        <v>63</v>
      </c>
      <c r="D14" s="35" t="s">
        <v>64</v>
      </c>
      <c r="E14" s="35" t="s">
        <v>65</v>
      </c>
      <c r="F14" s="36">
        <v>1983</v>
      </c>
      <c r="G14" s="35">
        <v>2013</v>
      </c>
      <c r="H14" s="35" t="s">
        <v>41</v>
      </c>
      <c r="I14" s="35">
        <v>5</v>
      </c>
      <c r="J14" s="35">
        <v>5</v>
      </c>
      <c r="K14" s="38">
        <v>3983</v>
      </c>
      <c r="L14" s="38">
        <v>3449.3</v>
      </c>
      <c r="M14" s="35"/>
      <c r="N14" s="33">
        <v>168</v>
      </c>
      <c r="O14" s="39">
        <f>'Прил 2'!C14</f>
        <v>1857197.6760000002</v>
      </c>
      <c r="P14" s="37"/>
      <c r="Q14" s="37"/>
      <c r="R14" s="37"/>
      <c r="S14" s="40">
        <f>O14</f>
        <v>1857197.6760000002</v>
      </c>
      <c r="T14" s="37"/>
      <c r="U14" s="41">
        <v>538.42999999999995</v>
      </c>
      <c r="V14" s="42">
        <v>11145</v>
      </c>
      <c r="W14" s="35">
        <v>2020</v>
      </c>
      <c r="X14" s="35">
        <v>2020</v>
      </c>
      <c r="Y14" s="24">
        <f>O14/L14</f>
        <v>538.42741309830978</v>
      </c>
    </row>
    <row r="15" spans="1:25" x14ac:dyDescent="0.2">
      <c r="A15" s="33">
        <f t="shared" si="0"/>
        <v>5</v>
      </c>
      <c r="B15" s="34" t="s">
        <v>91</v>
      </c>
      <c r="C15" s="35" t="s">
        <v>63</v>
      </c>
      <c r="D15" s="35" t="s">
        <v>64</v>
      </c>
      <c r="E15" s="35" t="s">
        <v>65</v>
      </c>
      <c r="F15" s="36">
        <v>1979</v>
      </c>
      <c r="G15" s="35">
        <v>2015</v>
      </c>
      <c r="H15" s="35" t="s">
        <v>41</v>
      </c>
      <c r="I15" s="35">
        <v>5</v>
      </c>
      <c r="J15" s="35">
        <v>4</v>
      </c>
      <c r="K15" s="43">
        <v>3693.4</v>
      </c>
      <c r="L15" s="44">
        <v>3266.5</v>
      </c>
      <c r="M15" s="35"/>
      <c r="N15" s="33">
        <v>60</v>
      </c>
      <c r="O15" s="39">
        <f>'Прил 2'!C15</f>
        <v>3732020.4962499999</v>
      </c>
      <c r="P15" s="37"/>
      <c r="Q15" s="37"/>
      <c r="R15" s="37"/>
      <c r="S15" s="40">
        <f>O15</f>
        <v>3732020.4962499999</v>
      </c>
      <c r="T15" s="37"/>
      <c r="U15" s="41">
        <f>O15/L15</f>
        <v>1142.5135454615031</v>
      </c>
      <c r="V15" s="42">
        <v>11145</v>
      </c>
      <c r="W15" s="35">
        <v>2020</v>
      </c>
      <c r="X15" s="35">
        <v>2020</v>
      </c>
      <c r="Y15" s="24">
        <f>O15/L15</f>
        <v>1142.5135454615031</v>
      </c>
    </row>
    <row r="16" spans="1:25" s="75" customFormat="1" x14ac:dyDescent="0.2">
      <c r="A16" s="94" t="s">
        <v>62</v>
      </c>
      <c r="B16" s="95"/>
      <c r="C16" s="76" t="s">
        <v>55</v>
      </c>
      <c r="D16" s="76" t="s">
        <v>55</v>
      </c>
      <c r="E16" s="76" t="s">
        <v>55</v>
      </c>
      <c r="F16" s="73" t="s">
        <v>55</v>
      </c>
      <c r="G16" s="73" t="s">
        <v>55</v>
      </c>
      <c r="H16" s="73" t="s">
        <v>55</v>
      </c>
      <c r="I16" s="73" t="s">
        <v>55</v>
      </c>
      <c r="J16" s="73" t="s">
        <v>55</v>
      </c>
      <c r="K16" s="77">
        <f>SUM(K11:K15)</f>
        <v>15094.6</v>
      </c>
      <c r="L16" s="77">
        <f>SUM(L11:L15)</f>
        <v>13091.7</v>
      </c>
      <c r="M16" s="73"/>
      <c r="N16" s="78">
        <f>SUM(N11:N15)</f>
        <v>445</v>
      </c>
      <c r="O16" s="79">
        <f>SUM(O11:O15)</f>
        <v>9114300.54562</v>
      </c>
      <c r="P16" s="77"/>
      <c r="Q16" s="77"/>
      <c r="R16" s="77"/>
      <c r="S16" s="80">
        <f>SUM(S11:S15)</f>
        <v>9114300.54562</v>
      </c>
      <c r="T16" s="77"/>
      <c r="U16" s="77"/>
      <c r="V16" s="77"/>
      <c r="W16" s="73"/>
      <c r="X16" s="81"/>
    </row>
    <row r="18" spans="1:24" x14ac:dyDescent="0.2">
      <c r="A18" s="7" t="s">
        <v>56</v>
      </c>
    </row>
    <row r="19" spans="1:24" x14ac:dyDescent="0.2">
      <c r="A19" s="7" t="s">
        <v>57</v>
      </c>
    </row>
    <row r="20" spans="1:24" ht="15" customHeight="1" x14ac:dyDescent="0.2">
      <c r="A20" s="93" t="s">
        <v>58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x14ac:dyDescent="0.2">
      <c r="A21" s="96" t="s">
        <v>59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pans="1:24" ht="15" customHeight="1" x14ac:dyDescent="0.2">
      <c r="A22" s="93" t="s">
        <v>60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x14ac:dyDescent="0.2">
      <c r="M23" s="19"/>
      <c r="N23" s="19"/>
    </row>
  </sheetData>
  <mergeCells count="31"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  <mergeCell ref="X5:X8"/>
    <mergeCell ref="P6:T6"/>
    <mergeCell ref="U5:U7"/>
    <mergeCell ref="A22:X22"/>
    <mergeCell ref="A10:B10"/>
    <mergeCell ref="A16:B16"/>
    <mergeCell ref="A20:X20"/>
    <mergeCell ref="A21:W21"/>
    <mergeCell ref="G6:G8"/>
    <mergeCell ref="M6:M7"/>
    <mergeCell ref="O6:O7"/>
    <mergeCell ref="A5:A8"/>
    <mergeCell ref="O5:T5"/>
    <mergeCell ref="E5:E8"/>
    <mergeCell ref="F5:G5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view="pageBreakPreview" zoomScale="90" zoomScaleSheetLayoutView="90" workbookViewId="0">
      <selection activeCell="N6" sqref="N6:O7"/>
    </sheetView>
  </sheetViews>
  <sheetFormatPr defaultRowHeight="15" x14ac:dyDescent="0.25"/>
  <cols>
    <col min="1" max="1" width="5.42578125" customWidth="1"/>
    <col min="2" max="2" width="13.140625" customWidth="1"/>
    <col min="3" max="3" width="12.5703125" customWidth="1"/>
    <col min="4" max="4" width="12.42578125" customWidth="1"/>
    <col min="5" max="5" width="10.7109375" customWidth="1"/>
    <col min="6" max="6" width="11.42578125" customWidth="1"/>
    <col min="7" max="7" width="6.28515625" customWidth="1"/>
    <col min="8" max="8" width="5.85546875" customWidth="1"/>
    <col min="9" max="9" width="4.7109375" customWidth="1"/>
    <col min="10" max="10" width="4.85546875" customWidth="1"/>
    <col min="11" max="12" width="4.7109375" customWidth="1"/>
    <col min="13" max="13" width="6.42578125" customWidth="1"/>
    <col min="14" max="14" width="8.28515625" customWidth="1"/>
    <col min="15" max="15" width="12.7109375" customWidth="1"/>
    <col min="16" max="16" width="5.7109375" bestFit="1" customWidth="1"/>
    <col min="17" max="17" width="5" customWidth="1"/>
    <col min="18" max="18" width="7.7109375" customWidth="1"/>
    <col min="19" max="19" width="13.85546875" customWidth="1"/>
    <col min="20" max="20" width="5.7109375" customWidth="1"/>
    <col min="21" max="21" width="5.5703125" customWidth="1"/>
    <col min="22" max="22" width="12" customWidth="1"/>
    <col min="23" max="24" width="6.42578125" customWidth="1"/>
    <col min="25" max="25" width="6.140625" customWidth="1"/>
    <col min="26" max="26" width="5.140625" customWidth="1"/>
    <col min="27" max="27" width="6.28515625" customWidth="1"/>
    <col min="28" max="28" width="11" customWidth="1"/>
    <col min="29" max="29" width="7.85546875" customWidth="1"/>
  </cols>
  <sheetData>
    <row r="1" spans="1:30" s="10" customFormat="1" ht="14.45" customHeight="1" x14ac:dyDescent="0.25">
      <c r="O1" s="97"/>
      <c r="P1" s="97"/>
      <c r="Q1" s="97"/>
      <c r="AA1" s="97" t="s">
        <v>43</v>
      </c>
      <c r="AB1" s="97"/>
      <c r="AC1" s="97"/>
    </row>
    <row r="2" spans="1:30" s="10" customFormat="1" ht="14.45" customHeight="1" x14ac:dyDescent="0.25">
      <c r="K2" s="98"/>
      <c r="L2" s="98"/>
      <c r="M2" s="98"/>
      <c r="N2" s="98"/>
      <c r="O2" s="98"/>
      <c r="P2" s="98"/>
      <c r="Q2" s="98"/>
      <c r="W2" s="98" t="s">
        <v>93</v>
      </c>
      <c r="X2" s="98"/>
      <c r="Y2" s="98"/>
      <c r="Z2" s="98"/>
      <c r="AA2" s="98"/>
      <c r="AB2" s="98"/>
      <c r="AC2" s="98"/>
    </row>
    <row r="3" spans="1:30" s="10" customFormat="1" x14ac:dyDescent="0.25"/>
    <row r="4" spans="1:30" x14ac:dyDescent="0.25">
      <c r="A4" s="99" t="s">
        <v>86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4"/>
    </row>
    <row r="5" spans="1:30" ht="39.75" customHeight="1" x14ac:dyDescent="0.25">
      <c r="A5" s="124" t="s">
        <v>23</v>
      </c>
      <c r="B5" s="124" t="s">
        <v>1</v>
      </c>
      <c r="C5" s="124" t="s">
        <v>24</v>
      </c>
      <c r="D5" s="111" t="s">
        <v>66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23" t="s">
        <v>67</v>
      </c>
      <c r="W5" s="123"/>
      <c r="X5" s="123"/>
      <c r="Y5" s="123"/>
      <c r="Z5" s="123"/>
      <c r="AA5" s="123"/>
      <c r="AB5" s="123"/>
      <c r="AC5" s="123"/>
      <c r="AD5" s="5"/>
    </row>
    <row r="6" spans="1:30" ht="19.5" customHeight="1" x14ac:dyDescent="0.25">
      <c r="A6" s="124"/>
      <c r="B6" s="124"/>
      <c r="C6" s="124"/>
      <c r="D6" s="111" t="s">
        <v>25</v>
      </c>
      <c r="E6" s="112"/>
      <c r="F6" s="112"/>
      <c r="G6" s="112"/>
      <c r="H6" s="112"/>
      <c r="I6" s="112"/>
      <c r="J6" s="112"/>
      <c r="K6" s="125"/>
      <c r="L6" s="114" t="s">
        <v>83</v>
      </c>
      <c r="M6" s="115"/>
      <c r="N6" s="118" t="s">
        <v>26</v>
      </c>
      <c r="O6" s="118"/>
      <c r="P6" s="114" t="s">
        <v>68</v>
      </c>
      <c r="Q6" s="115"/>
      <c r="R6" s="118" t="s">
        <v>27</v>
      </c>
      <c r="S6" s="118"/>
      <c r="T6" s="118" t="s">
        <v>28</v>
      </c>
      <c r="U6" s="118"/>
      <c r="V6" s="118" t="s">
        <v>40</v>
      </c>
      <c r="W6" s="114" t="s">
        <v>69</v>
      </c>
      <c r="X6" s="115"/>
      <c r="Y6" s="114" t="s">
        <v>70</v>
      </c>
      <c r="Z6" s="115"/>
      <c r="AA6" s="121" t="s">
        <v>71</v>
      </c>
      <c r="AB6" s="118" t="s">
        <v>72</v>
      </c>
      <c r="AC6" s="118" t="s">
        <v>39</v>
      </c>
      <c r="AD6" s="5"/>
    </row>
    <row r="7" spans="1:30" ht="158.25" customHeight="1" x14ac:dyDescent="0.25">
      <c r="A7" s="124"/>
      <c r="B7" s="124"/>
      <c r="C7" s="124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16"/>
      <c r="M7" s="117"/>
      <c r="N7" s="118"/>
      <c r="O7" s="118"/>
      <c r="P7" s="116"/>
      <c r="Q7" s="117"/>
      <c r="R7" s="118"/>
      <c r="S7" s="118"/>
      <c r="T7" s="118"/>
      <c r="U7" s="118"/>
      <c r="V7" s="118"/>
      <c r="W7" s="116"/>
      <c r="X7" s="117"/>
      <c r="Y7" s="116"/>
      <c r="Z7" s="117"/>
      <c r="AA7" s="122"/>
      <c r="AB7" s="118"/>
      <c r="AC7" s="118"/>
      <c r="AD7" s="5"/>
    </row>
    <row r="8" spans="1:30" ht="21" customHeight="1" x14ac:dyDescent="0.25">
      <c r="A8" s="124"/>
      <c r="B8" s="124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71" customFormat="1" x14ac:dyDescent="0.25">
      <c r="A10" s="113" t="s">
        <v>61</v>
      </c>
      <c r="B10" s="11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s="57" customFormat="1" x14ac:dyDescent="0.25">
      <c r="A11" s="48">
        <v>1</v>
      </c>
      <c r="B11" s="49" t="str">
        <f>'Прил 1'!B11</f>
        <v>Заречная д.8</v>
      </c>
      <c r="C11" s="58">
        <f>E11+F11+V11+AB11</f>
        <v>1161013.0848299998</v>
      </c>
      <c r="D11" s="59">
        <f>E11+F11</f>
        <v>1065037.5219999999</v>
      </c>
      <c r="E11" s="60">
        <f>'Прил 1'!L11*293.24</f>
        <v>615246.84400000004</v>
      </c>
      <c r="F11" s="60">
        <f>'Прил 1'!L11*214.38</f>
        <v>449790.67799999996</v>
      </c>
      <c r="G11" s="55"/>
      <c r="H11" s="59"/>
      <c r="I11" s="55"/>
      <c r="J11" s="55"/>
      <c r="K11" s="55"/>
      <c r="L11" s="48"/>
      <c r="M11" s="49"/>
      <c r="N11" s="27"/>
      <c r="O11" s="52"/>
      <c r="P11" s="48"/>
      <c r="Q11" s="27"/>
      <c r="R11" s="27"/>
      <c r="S11" s="27"/>
      <c r="T11" s="27"/>
      <c r="U11" s="27"/>
      <c r="V11" s="61">
        <f>D11*0.015</f>
        <v>15975.562829999997</v>
      </c>
      <c r="W11" s="27"/>
      <c r="X11" s="27"/>
      <c r="Y11" s="27"/>
      <c r="Z11" s="27"/>
      <c r="AA11" s="27"/>
      <c r="AB11" s="30">
        <v>80000</v>
      </c>
      <c r="AC11" s="55"/>
      <c r="AD11" s="56"/>
    </row>
    <row r="12" spans="1:30" s="57" customFormat="1" x14ac:dyDescent="0.25">
      <c r="A12" s="48">
        <f>A11+1</f>
        <v>2</v>
      </c>
      <c r="B12" s="49" t="str">
        <f>'Прил 1'!B12</f>
        <v>Заречная д.14</v>
      </c>
      <c r="C12" s="58">
        <f>O12+V12+AB12+D12</f>
        <v>1152769.3360299999</v>
      </c>
      <c r="D12" s="59">
        <f>E12+F12</f>
        <v>1056915.602</v>
      </c>
      <c r="E12" s="60">
        <f>'Прил 1'!L12*293.24</f>
        <v>610555.00399999996</v>
      </c>
      <c r="F12" s="60">
        <f>'Прил 1'!L12*214.38</f>
        <v>446360.598</v>
      </c>
      <c r="G12" s="55"/>
      <c r="H12" s="59"/>
      <c r="I12" s="55"/>
      <c r="J12" s="55"/>
      <c r="K12" s="55"/>
      <c r="L12" s="48"/>
      <c r="M12" s="49"/>
      <c r="N12" s="27"/>
      <c r="O12" s="55"/>
      <c r="P12" s="48"/>
      <c r="Q12" s="27"/>
      <c r="R12" s="27"/>
      <c r="S12" s="27"/>
      <c r="T12" s="27"/>
      <c r="U12" s="27"/>
      <c r="V12" s="61">
        <f>D12*0.015</f>
        <v>15853.73403</v>
      </c>
      <c r="W12" s="27"/>
      <c r="X12" s="27"/>
      <c r="Y12" s="27"/>
      <c r="Z12" s="27"/>
      <c r="AA12" s="27"/>
      <c r="AB12" s="30">
        <v>80000</v>
      </c>
      <c r="AC12" s="55"/>
      <c r="AD12" s="56"/>
    </row>
    <row r="13" spans="1:30" s="57" customFormat="1" ht="15.75" x14ac:dyDescent="0.25">
      <c r="A13" s="48">
        <f t="shared" ref="A13:A15" si="0">A12+1</f>
        <v>3</v>
      </c>
      <c r="B13" s="49" t="str">
        <f>'Прил 1'!B13</f>
        <v>Заречная д.19</v>
      </c>
      <c r="C13" s="58">
        <f>O13+V13+AB13+D13</f>
        <v>1211299.95251</v>
      </c>
      <c r="D13" s="59">
        <f>E13+F13</f>
        <v>1114581.2339999999</v>
      </c>
      <c r="E13" s="60">
        <f>'Прил 1'!L13*293.24</f>
        <v>643867.06799999997</v>
      </c>
      <c r="F13" s="60">
        <f>'Прил 1'!L13*214.38</f>
        <v>470714.16599999997</v>
      </c>
      <c r="G13" s="55"/>
      <c r="H13" s="55"/>
      <c r="I13" s="55"/>
      <c r="J13" s="55"/>
      <c r="K13" s="55"/>
      <c r="L13" s="48"/>
      <c r="M13" s="49"/>
      <c r="N13" s="27"/>
      <c r="O13" s="30"/>
      <c r="P13" s="48"/>
      <c r="Q13" s="27"/>
      <c r="R13" s="58"/>
      <c r="S13" s="31"/>
      <c r="T13" s="27"/>
      <c r="U13" s="27"/>
      <c r="V13" s="61">
        <f>D13*0.015</f>
        <v>16718.718509999999</v>
      </c>
      <c r="W13" s="27"/>
      <c r="X13" s="27"/>
      <c r="Y13" s="27"/>
      <c r="Z13" s="27"/>
      <c r="AA13" s="27"/>
      <c r="AB13" s="30">
        <v>80000</v>
      </c>
      <c r="AC13" s="55"/>
      <c r="AD13" s="56"/>
    </row>
    <row r="14" spans="1:30" s="57" customFormat="1" ht="15.75" x14ac:dyDescent="0.25">
      <c r="A14" s="48">
        <f t="shared" si="0"/>
        <v>4</v>
      </c>
      <c r="B14" s="49" t="str">
        <f>'Прил 1'!B14</f>
        <v>Заречная д. 41</v>
      </c>
      <c r="C14" s="40">
        <f>D14+V14+AB14</f>
        <v>1857197.6760000002</v>
      </c>
      <c r="D14" s="28">
        <f>E14+F14-0.01</f>
        <v>1750933.6560000002</v>
      </c>
      <c r="E14" s="50">
        <f>'Прил 1'!L14*293.24</f>
        <v>1011472.7320000001</v>
      </c>
      <c r="F14" s="50">
        <f>'Прил 1'!L14*214.38</f>
        <v>739460.93400000001</v>
      </c>
      <c r="G14" s="48"/>
      <c r="H14" s="51"/>
      <c r="I14" s="48"/>
      <c r="J14" s="48"/>
      <c r="K14" s="48"/>
      <c r="L14" s="48"/>
      <c r="M14" s="27"/>
      <c r="N14" s="27"/>
      <c r="O14" s="52"/>
      <c r="P14" s="48"/>
      <c r="Q14" s="27"/>
      <c r="R14" s="27"/>
      <c r="S14" s="53"/>
      <c r="T14" s="27"/>
      <c r="U14" s="27"/>
      <c r="V14" s="54">
        <v>26264.02</v>
      </c>
      <c r="W14" s="27"/>
      <c r="X14" s="27"/>
      <c r="Y14" s="27"/>
      <c r="Z14" s="27"/>
      <c r="AA14" s="27"/>
      <c r="AB14" s="30">
        <v>80000</v>
      </c>
      <c r="AC14" s="55"/>
      <c r="AD14" s="56"/>
    </row>
    <row r="15" spans="1:30" s="57" customFormat="1" x14ac:dyDescent="0.25">
      <c r="A15" s="48">
        <f t="shared" si="0"/>
        <v>5</v>
      </c>
      <c r="B15" s="49" t="str">
        <f>'Прил 1'!B15</f>
        <v>Заречная д. 52</v>
      </c>
      <c r="C15" s="58">
        <f>S15+V15+AB15</f>
        <v>3732020.4962499999</v>
      </c>
      <c r="D15" s="59"/>
      <c r="E15" s="55"/>
      <c r="F15" s="55"/>
      <c r="G15" s="55"/>
      <c r="H15" s="55"/>
      <c r="I15" s="55"/>
      <c r="J15" s="55"/>
      <c r="K15" s="55"/>
      <c r="L15" s="48"/>
      <c r="M15" s="49"/>
      <c r="N15" s="27"/>
      <c r="O15" s="58"/>
      <c r="P15" s="48"/>
      <c r="Q15" s="27"/>
      <c r="R15" s="62">
        <v>3000</v>
      </c>
      <c r="S15" s="63">
        <f>'Прил 1'!L15*1101.5</f>
        <v>3598049.75</v>
      </c>
      <c r="T15" s="27"/>
      <c r="U15" s="27"/>
      <c r="V15" s="61">
        <f>S15*0.015</f>
        <v>53970.746249999997</v>
      </c>
      <c r="W15" s="27"/>
      <c r="X15" s="27"/>
      <c r="Y15" s="27"/>
      <c r="Z15" s="27"/>
      <c r="AA15" s="27"/>
      <c r="AB15" s="30">
        <v>80000</v>
      </c>
      <c r="AC15" s="55"/>
      <c r="AD15" s="56"/>
    </row>
    <row r="16" spans="1:30" s="68" customFormat="1" x14ac:dyDescent="0.25">
      <c r="A16" s="119" t="s">
        <v>82</v>
      </c>
      <c r="B16" s="120"/>
      <c r="C16" s="64">
        <f>SUM(C11:C15)</f>
        <v>9114300.54562</v>
      </c>
      <c r="D16" s="64">
        <f>D14+D11+D13+D12</f>
        <v>4987468.0140000004</v>
      </c>
      <c r="E16" s="64">
        <f>SUM(E11:E15)</f>
        <v>2881141.648</v>
      </c>
      <c r="F16" s="64">
        <f>SUM(F11:F15)</f>
        <v>2106326.3759999997</v>
      </c>
      <c r="G16" s="65"/>
      <c r="H16" s="65"/>
      <c r="I16" s="65"/>
      <c r="J16" s="65"/>
      <c r="K16" s="65"/>
      <c r="L16" s="65"/>
      <c r="M16" s="65"/>
      <c r="N16" s="66"/>
      <c r="O16" s="65"/>
      <c r="P16" s="65"/>
      <c r="Q16" s="65"/>
      <c r="R16" s="66">
        <f>R15</f>
        <v>3000</v>
      </c>
      <c r="S16" s="65">
        <f>S15</f>
        <v>3598049.75</v>
      </c>
      <c r="T16" s="65"/>
      <c r="U16" s="65"/>
      <c r="V16" s="65">
        <f>SUM(V11:V15)</f>
        <v>128782.78161999999</v>
      </c>
      <c r="W16" s="67"/>
      <c r="X16" s="67"/>
      <c r="Y16" s="67"/>
      <c r="Z16" s="67"/>
      <c r="AA16" s="67"/>
      <c r="AB16" s="65">
        <f>AB12+AB15+AB13+AB11+AB14</f>
        <v>400000</v>
      </c>
      <c r="AC16" s="67"/>
    </row>
    <row r="17" spans="1:29" x14ac:dyDescent="0.25">
      <c r="V17" s="21"/>
    </row>
    <row r="18" spans="1:29" x14ac:dyDescent="0.25">
      <c r="A18" s="110" t="s">
        <v>81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x14ac:dyDescent="0.25">
      <c r="L19" s="45"/>
      <c r="M19" s="45"/>
      <c r="N19" s="45"/>
      <c r="O19" s="45"/>
      <c r="P19" s="45"/>
    </row>
    <row r="21" spans="1:29" ht="15.75" x14ac:dyDescent="0.25">
      <c r="C21" s="22"/>
    </row>
  </sheetData>
  <mergeCells count="25"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  <mergeCell ref="A18:AC18"/>
    <mergeCell ref="D5:U5"/>
    <mergeCell ref="A10:B10"/>
    <mergeCell ref="P6:Q7"/>
    <mergeCell ref="R6:S7"/>
    <mergeCell ref="T6:U7"/>
    <mergeCell ref="V6:V7"/>
    <mergeCell ref="A16:B16"/>
    <mergeCell ref="Y6:Z7"/>
    <mergeCell ref="AA6:AA7"/>
    <mergeCell ref="AB6:AB7"/>
    <mergeCell ref="AC6:AC7"/>
    <mergeCell ref="V5:AC5"/>
    <mergeCell ref="W6:X7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SheetLayoutView="100" workbookViewId="0">
      <selection activeCell="I2" sqref="I2:N2"/>
    </sheetView>
  </sheetViews>
  <sheetFormatPr defaultRowHeight="15" x14ac:dyDescent="0.25"/>
  <cols>
    <col min="1" max="1" width="4.140625" customWidth="1"/>
    <col min="2" max="2" width="16.5703125" customWidth="1"/>
    <col min="3" max="3" width="12.140625" customWidth="1"/>
    <col min="4" max="4" width="18.5703125" customWidth="1"/>
    <col min="5" max="6" width="7.28515625" customWidth="1"/>
    <col min="7" max="8" width="7.85546875" customWidth="1"/>
    <col min="9" max="10" width="7.5703125" customWidth="1"/>
    <col min="11" max="11" width="8.140625" customWidth="1"/>
    <col min="12" max="12" width="11.28515625" customWidth="1"/>
    <col min="13" max="13" width="8.28515625" customWidth="1"/>
    <col min="14" max="14" width="14.5703125" customWidth="1"/>
  </cols>
  <sheetData>
    <row r="1" spans="1:16" s="10" customFormat="1" x14ac:dyDescent="0.25">
      <c r="L1" s="11"/>
      <c r="M1" s="97" t="s">
        <v>44</v>
      </c>
      <c r="N1" s="97"/>
    </row>
    <row r="2" spans="1:16" s="10" customFormat="1" ht="14.25" customHeight="1" x14ac:dyDescent="0.25">
      <c r="I2" s="98" t="s">
        <v>92</v>
      </c>
      <c r="J2" s="98"/>
      <c r="K2" s="98"/>
      <c r="L2" s="98"/>
      <c r="M2" s="98"/>
      <c r="N2" s="98"/>
      <c r="O2" s="12"/>
      <c r="P2" s="12"/>
    </row>
    <row r="3" spans="1:16" s="10" customFormat="1" x14ac:dyDescent="0.25"/>
    <row r="4" spans="1:16" ht="29.45" customHeight="1" x14ac:dyDescent="0.25">
      <c r="A4" s="126" t="s">
        <v>87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6" ht="62.25" customHeight="1" x14ac:dyDescent="0.25">
      <c r="A5" s="124" t="s">
        <v>0</v>
      </c>
      <c r="B5" s="124" t="s">
        <v>33</v>
      </c>
      <c r="C5" s="123" t="s">
        <v>6</v>
      </c>
      <c r="D5" s="123" t="s">
        <v>8</v>
      </c>
      <c r="E5" s="124" t="s">
        <v>34</v>
      </c>
      <c r="F5" s="124"/>
      <c r="G5" s="124"/>
      <c r="H5" s="124"/>
      <c r="I5" s="124"/>
      <c r="J5" s="124" t="s">
        <v>9</v>
      </c>
      <c r="K5" s="124"/>
      <c r="L5" s="124"/>
      <c r="M5" s="124"/>
      <c r="N5" s="124"/>
    </row>
    <row r="6" spans="1:16" ht="34.5" customHeight="1" x14ac:dyDescent="0.25">
      <c r="A6" s="124"/>
      <c r="B6" s="124"/>
      <c r="C6" s="123"/>
      <c r="D6" s="123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25">
      <c r="A7" s="124"/>
      <c r="B7" s="124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71" customFormat="1" x14ac:dyDescent="0.25">
      <c r="A9" s="82"/>
      <c r="B9" s="113" t="s">
        <v>46</v>
      </c>
      <c r="C9" s="11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ht="19.5" customHeight="1" x14ac:dyDescent="0.25">
      <c r="A10" s="26">
        <v>1</v>
      </c>
      <c r="B10" s="3" t="str">
        <f>'Прил 1'!B11</f>
        <v>Заречная д.8</v>
      </c>
      <c r="C10" s="23">
        <f>'Прил 1'!K11</f>
        <v>2439.9</v>
      </c>
      <c r="D10" s="25">
        <f>'Прил 1'!N11</f>
        <v>84</v>
      </c>
      <c r="E10" s="20"/>
      <c r="F10" s="20"/>
      <c r="G10" s="25">
        <v>1</v>
      </c>
      <c r="H10" s="20"/>
      <c r="I10" s="20"/>
      <c r="J10" s="20"/>
      <c r="K10" s="20"/>
      <c r="L10" s="32">
        <f>'Прил 1'!O11</f>
        <v>1161013.0848299998</v>
      </c>
      <c r="M10" s="13"/>
      <c r="N10" s="32">
        <f>L10</f>
        <v>1161013.0848299998</v>
      </c>
    </row>
    <row r="11" spans="1:16" ht="19.5" customHeight="1" x14ac:dyDescent="0.25">
      <c r="A11" s="26">
        <f>A10+1</f>
        <v>2</v>
      </c>
      <c r="B11" s="3" t="str">
        <f>'Прил 1'!B12</f>
        <v>Заречная д.14</v>
      </c>
      <c r="C11" s="23">
        <f>'Прил 1'!K12</f>
        <v>2431.8000000000002</v>
      </c>
      <c r="D11" s="25">
        <f>'Прил 1'!N12</f>
        <v>45</v>
      </c>
      <c r="E11" s="20"/>
      <c r="F11" s="20"/>
      <c r="G11" s="25">
        <v>1</v>
      </c>
      <c r="H11" s="20"/>
      <c r="I11" s="20"/>
      <c r="J11" s="20"/>
      <c r="K11" s="20"/>
      <c r="L11" s="32">
        <f>'Прил 1'!O12</f>
        <v>1152769.3360299999</v>
      </c>
      <c r="M11" s="13"/>
      <c r="N11" s="32">
        <f>L11</f>
        <v>1152769.3360299999</v>
      </c>
    </row>
    <row r="12" spans="1:16" ht="19.5" customHeight="1" x14ac:dyDescent="0.25">
      <c r="A12" s="29">
        <f t="shared" ref="A12:A14" si="0">A11+1</f>
        <v>3</v>
      </c>
      <c r="B12" s="3" t="str">
        <f>'[1]Прил 1'!B13</f>
        <v>Заречная д.19</v>
      </c>
      <c r="C12" s="23">
        <f>'Прил 1'!K13</f>
        <v>2546.5</v>
      </c>
      <c r="D12" s="25">
        <f>'Прил 1'!N13</f>
        <v>88</v>
      </c>
      <c r="E12" s="20"/>
      <c r="F12" s="20"/>
      <c r="G12" s="25">
        <v>1</v>
      </c>
      <c r="H12" s="20"/>
      <c r="I12" s="20"/>
      <c r="J12" s="20"/>
      <c r="K12" s="20"/>
      <c r="L12" s="32">
        <f>'Прил 1'!O13</f>
        <v>1211299.95251</v>
      </c>
      <c r="M12" s="13"/>
      <c r="N12" s="32">
        <f>L12</f>
        <v>1211299.95251</v>
      </c>
    </row>
    <row r="13" spans="1:16" ht="19.5" customHeight="1" x14ac:dyDescent="0.25">
      <c r="A13" s="29">
        <f t="shared" si="0"/>
        <v>4</v>
      </c>
      <c r="B13" s="3" t="str">
        <f>'Прил 1'!B14</f>
        <v>Заречная д. 41</v>
      </c>
      <c r="C13" s="23">
        <f>'Прил 1'!K14</f>
        <v>3983</v>
      </c>
      <c r="D13" s="25">
        <f>'Прил 1'!N14</f>
        <v>168</v>
      </c>
      <c r="E13" s="25"/>
      <c r="F13" s="25"/>
      <c r="G13" s="25">
        <v>1</v>
      </c>
      <c r="H13" s="16"/>
      <c r="I13" s="16"/>
      <c r="J13" s="16"/>
      <c r="K13" s="16"/>
      <c r="L13" s="32">
        <f>'Прил 1'!O14</f>
        <v>1857197.6760000002</v>
      </c>
      <c r="M13" s="13"/>
      <c r="N13" s="32">
        <f>L13</f>
        <v>1857197.6760000002</v>
      </c>
    </row>
    <row r="14" spans="1:16" x14ac:dyDescent="0.25">
      <c r="A14" s="29">
        <f t="shared" si="0"/>
        <v>5</v>
      </c>
      <c r="B14" s="3" t="str">
        <f>'Прил 1'!B15</f>
        <v>Заречная д. 52</v>
      </c>
      <c r="C14" s="23">
        <f>'Прил 1'!K15</f>
        <v>3693.4</v>
      </c>
      <c r="D14" s="25">
        <f>'Прил 1'!N15</f>
        <v>60</v>
      </c>
      <c r="E14" s="20"/>
      <c r="F14" s="20"/>
      <c r="G14" s="25">
        <v>1</v>
      </c>
      <c r="H14" s="20"/>
      <c r="I14" s="20"/>
      <c r="J14" s="20"/>
      <c r="K14" s="20"/>
      <c r="L14" s="32">
        <f>'Прил 1'!O15</f>
        <v>3732020.4962499999</v>
      </c>
      <c r="M14" s="13"/>
      <c r="N14" s="32">
        <f>L14</f>
        <v>3732020.4962499999</v>
      </c>
    </row>
    <row r="15" spans="1:16" s="71" customFormat="1" x14ac:dyDescent="0.25">
      <c r="A15" s="82"/>
      <c r="B15" s="83" t="s">
        <v>45</v>
      </c>
      <c r="C15" s="84">
        <f>SUM(C10:C14)</f>
        <v>15094.6</v>
      </c>
      <c r="D15" s="87">
        <f>SUM(D10:D14)</f>
        <v>445</v>
      </c>
      <c r="E15" s="85"/>
      <c r="F15" s="85"/>
      <c r="G15" s="67">
        <v>5</v>
      </c>
      <c r="H15" s="83"/>
      <c r="I15" s="83"/>
      <c r="J15" s="83"/>
      <c r="K15" s="83"/>
      <c r="L15" s="86">
        <f>SUM(L10:L14)</f>
        <v>9114300.54562</v>
      </c>
      <c r="M15" s="86"/>
      <c r="N15" s="86">
        <f>SUM(N10:N14)</f>
        <v>9114300.54562</v>
      </c>
    </row>
    <row r="17" spans="4:4" x14ac:dyDescent="0.25">
      <c r="D17" s="45"/>
    </row>
    <row r="18" spans="4:4" x14ac:dyDescent="0.25">
      <c r="D18" s="46"/>
    </row>
    <row r="19" spans="4:4" x14ac:dyDescent="0.25">
      <c r="D19" s="47"/>
    </row>
    <row r="20" spans="4:4" x14ac:dyDescent="0.25">
      <c r="D20" s="47"/>
    </row>
    <row r="21" spans="4:4" x14ac:dyDescent="0.25">
      <c r="D21" s="47"/>
    </row>
    <row r="22" spans="4:4" x14ac:dyDescent="0.25">
      <c r="D22" s="47"/>
    </row>
    <row r="23" spans="4:4" x14ac:dyDescent="0.25">
      <c r="D23" s="45"/>
    </row>
  </sheetData>
  <mergeCells count="10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Резерв</cp:lastModifiedBy>
  <cp:lastPrinted>2019-06-17T14:18:23Z</cp:lastPrinted>
  <dcterms:created xsi:type="dcterms:W3CDTF">2014-03-21T07:46:37Z</dcterms:created>
  <dcterms:modified xsi:type="dcterms:W3CDTF">2019-06-21T09:49:29Z</dcterms:modified>
</cp:coreProperties>
</file>