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3" sheetId="1" r:id="rId1"/>
  </sheets>
  <definedNames>
    <definedName name="_xlnm.Print_Titles" localSheetId="0">'2023'!$10:$10</definedName>
    <definedName name="_xlnm.Print_Area" localSheetId="0">'2023'!$A$1:$C$179</definedName>
  </definedNames>
  <calcPr fullCalcOnLoad="1"/>
</workbook>
</file>

<file path=xl/sharedStrings.xml><?xml version="1.0" encoding="utf-8"?>
<sst xmlns="http://schemas.openxmlformats.org/spreadsheetml/2006/main" count="342" uniqueCount="299">
  <si>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</si>
  <si>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</si>
  <si>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</si>
  <si>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</si>
  <si>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</si>
  <si>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</si>
  <si>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</si>
  <si>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</si>
  <si>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</si>
  <si>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</si>
  <si>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</si>
  <si>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</si>
  <si>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</si>
  <si>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</si>
  <si>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</si>
  <si>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</si>
  <si>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</si>
  <si>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</si>
  <si>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</si>
  <si>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</si>
  <si>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</si>
  <si>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</si>
  <si>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</si>
  <si>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</si>
  <si>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</si>
  <si>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</si>
  <si>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</si>
  <si>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</si>
  <si>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</si>
  <si>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</si>
  <si>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</si>
  <si>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</si>
  <si>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</si>
  <si>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</si>
  <si>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</si>
  <si>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</si>
  <si>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</si>
  <si>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</si>
  <si>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</si>
  <si>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</si>
  <si>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</si>
  <si>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</si>
  <si>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</si>
  <si>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</si>
  <si>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</si>
  <si>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</si>
  <si>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</si>
  <si>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</si>
  <si>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</si>
  <si>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</si>
  <si>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</si>
  <si>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</si>
  <si>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</si>
  <si>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</si>
  <si>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</si>
  <si>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</si>
  <si>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</si>
  <si>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</si>
  <si>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</si>
  <si>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</si>
  <si>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</si>
  <si>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</si>
  <si>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</si>
  <si>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</si>
  <si>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</si>
  <si>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</si>
  <si>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</si>
  <si>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</si>
  <si>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</si>
  <si>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</si>
  <si>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</si>
  <si>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</si>
  <si>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</si>
  <si>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</si>
  <si>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</si>
  <si>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</si>
  <si>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</si>
  <si>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</si>
  <si>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</si>
  <si>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</si>
  <si>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</si>
  <si>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</si>
  <si>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</si>
  <si>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</si>
  <si>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</si>
  <si>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</si>
  <si>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</si>
  <si>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</si>
  <si>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</si>
  <si>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</si>
  <si>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</si>
  <si>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</si>
  <si>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</si>
  <si>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</si>
  <si>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</si>
  <si>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</si>
  <si>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</si>
  <si>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</si>
  <si>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</si>
  <si>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</si>
  <si>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</si>
  <si>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</si>
  <si>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</si>
  <si>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</si>
  <si>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</si>
  <si>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</si>
  <si>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</si>
  <si>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</si>
  <si>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</si>
  <si>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</si>
  <si>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</si>
  <si>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</si>
  <si>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</si>
  <si>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</si>
  <si>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</si>
  <si>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</si>
  <si>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</si>
  <si>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</si>
  <si>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</si>
  <si>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</si>
  <si>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</si>
  <si>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</si>
  <si>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</si>
  <si>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</si>
  <si>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</si>
  <si>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</si>
  <si>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</si>
  <si>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</si>
  <si>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</si>
  <si>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</si>
  <si>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</si>
  <si>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</si>
  <si>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</si>
  <si>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</si>
  <si>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</si>
  <si>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</si>
  <si>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</si>
  <si>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</si>
  <si>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</si>
  <si>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</si>
  <si>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</si>
  <si>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</si>
  <si>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</si>
  <si>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</si>
  <si>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</si>
  <si>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</si>
  <si>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</si>
  <si>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</si>
  <si>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</si>
  <si>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</si>
  <si>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</si>
  <si>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</si>
  <si>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</si>
  <si>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</si>
  <si>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</si>
  <si>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</si>
  <si>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</si>
  <si>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</si>
  <si>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</si>
  <si>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</si>
  <si>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</si>
  <si>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</si>
  <si>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</si>
  <si>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</si>
  <si>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</si>
  <si>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</si>
  <si>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</si>
  <si>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</si>
  <si>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</si>
  <si>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</si>
  <si>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</si>
  <si>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</si>
  <si>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</si>
  <si>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</si>
  <si>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</si>
  <si>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</si>
  <si>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</si>
  <si>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</si>
  <si>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</si>
  <si>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</si>
  <si>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</si>
  <si>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</si>
  <si>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</si>
  <si>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</si>
  <si>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</si>
  <si>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</si>
  <si>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</si>
  <si>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</si>
  <si>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</si>
  <si>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</si>
  <si>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</si>
  <si>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</si>
  <si>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</si>
  <si>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</si>
  <si>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</si>
  <si>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</si>
  <si>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</si>
  <si>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</si>
  <si>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</si>
  <si>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</si>
  <si>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</si>
  <si>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</si>
  <si>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</si>
  <si>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</si>
  <si>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</si>
  <si>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</si>
  <si>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</si>
  <si>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</si>
  <si>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</si>
  <si>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</si>
  <si>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</si>
  <si>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</si>
  <si>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</si>
  <si>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</si>
  <si>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</si>
  <si>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</si>
  <si>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</si>
  <si>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</si>
  <si>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</si>
  <si>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</si>
  <si>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</si>
  <si>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</si>
  <si>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</si>
  <si>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</si>
  <si>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</si>
  <si>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</si>
  <si>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</si>
  <si>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</si>
  <si>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</si>
  <si>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</si>
  <si>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</si>
  <si>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</si>
  <si>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</si>
  <si>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</si>
  <si>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</si>
  <si>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</si>
  <si>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</si>
  <si>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</si>
  <si>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</si>
  <si>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</si>
  <si>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</si>
  <si>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</si>
  <si>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</si>
  <si>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</si>
  <si>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</si>
  <si>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</si>
  <si>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</si>
  <si>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</si>
  <si>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</si>
  <si>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</si>
  <si>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</si>
  <si>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</si>
  <si>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</si>
  <si>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</si>
  <si>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</si>
  <si>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 </t>
  </si>
  <si>
    <t>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</si>
  <si>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</si>
  <si>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</si>
  <si>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 xml:space="preserve">000 1 01 02130 01 0000 110  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</si>
  <si>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</si>
  <si>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</si>
  <si>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</si>
  <si>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</si>
  <si>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</si>
  <si>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</si>
  <si>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</si>
  <si>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</si>
  <si>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</si>
  <si>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</si>
  <si>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</si>
  <si>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000 1 16 07090 00 0000 140</t>
  </si>
  <si>
    <t>000 1 16 07010 00 0000 140</t>
  </si>
  <si>
    <t>000 1 16 09040 04 0000 140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</si>
  <si>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</si>
  <si>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</si>
  <si>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</si>
  <si>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</si>
  <si>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Грант в форме иного межбюджетныго трансферта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</si>
  <si>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000 2 02 16549 04 0000 150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</si>
  <si>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</si>
  <si>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</si>
  <si>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</si>
  <si>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Прочие доходы от компенсации затрат бюджетов городских округов</t>
  </si>
  <si>
    <t xml:space="preserve">000 1 13 02994 04 0000 130 </t>
  </si>
  <si>
    <t xml:space="preserve">000 1 13 02990 00 0000 130 </t>
  </si>
  <si>
    <t xml:space="preserve">000 1 13 02000 00 0000 130 </t>
  </si>
  <si>
    <t xml:space="preserve">000 1 13 00000 00 0000 000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</si>
  <si>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</si>
  <si>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</si>
  <si>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</si>
  <si>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000 1 16 10061 04 0000 140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</si>
  <si>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</si>
  <si>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Платежи в целях возмещения убытков, причиненных уклонением от заключения муниципального контракта</t>
  </si>
  <si>
    <t>000 1 16 10061 00 0000 140</t>
  </si>
  <si>
    <t>000 1 16 100000 00 0000 140</t>
  </si>
  <si>
    <t>Платежи в целях возмещения причиненного ущерба (убытков)</t>
  </si>
  <si>
    <t>к  решению Совета депутатов ЗАТО Видяево</t>
  </si>
  <si>
    <t>от 20.12.2023 № 142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</si>
</sst>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6" fillId="0" borderId="12" xfId="33" applyNumberFormat="1" applyFont="1" applyBorder="1" applyAlignment="1" applyProtection="1">
      <alignment horizontal="left" wrapText="1"/>
      <protection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 wrapText="1"/>
    </xf>
    <xf numFmtId="4" fontId="5" fillId="34" borderId="1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4" fontId="6" fillId="34" borderId="0" xfId="0" applyNumberFormat="1" applyFont="1" applyFill="1" applyAlignment="1">
      <alignment horizontal="right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6" fillId="34" borderId="18" xfId="0" applyFont="1" applyFill="1" applyBorder="1" applyAlignment="1">
      <alignment horizontal="center" wrapText="1"/>
    </xf>
    <xf numFmtId="4" fontId="57" fillId="34" borderId="16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9" fontId="6" fillId="34" borderId="12" xfId="34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9" fontId="5" fillId="34" borderId="12" xfId="3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6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66.00390625" style="24" customWidth="1"/>
    <col min="2" max="2" width="31.125" style="27" customWidth="1"/>
    <col min="3" max="3" width="19.25390625" style="28" customWidth="1"/>
    <col min="4" max="4" width="16.875" style="63" customWidth="1"/>
  </cols>
  <sheetData>
    <row r="1" spans="1:3" ht="15.75">
      <c r="A1" s="23" t="s">
        <v>56</v>
      </c>
      <c r="B1" s="67" t="s">
        <v>228</v>
      </c>
      <c r="C1" s="68"/>
    </row>
    <row r="2" spans="1:3" ht="18" customHeight="1">
      <c r="A2" s="69" t="s">
        <v>297</v>
      </c>
      <c r="B2" s="69"/>
      <c r="C2" s="68"/>
    </row>
    <row r="3" spans="1:3" ht="14.25" customHeight="1">
      <c r="A3" s="69" t="s">
        <v>248</v>
      </c>
      <c r="B3" s="71"/>
      <c r="C3" s="71"/>
    </row>
    <row r="4" spans="1:3" ht="15.75">
      <c r="A4" s="72" t="s">
        <v>249</v>
      </c>
      <c r="B4" s="71"/>
      <c r="C4" s="71"/>
    </row>
    <row r="5" spans="1:3" ht="15.75">
      <c r="A5" s="50"/>
      <c r="B5" s="73" t="s">
        <v>298</v>
      </c>
      <c r="C5" s="73"/>
    </row>
    <row r="6" spans="1:2" ht="15.75">
      <c r="A6" s="23"/>
      <c r="B6" s="25"/>
    </row>
    <row r="7" spans="1:3" ht="18.75">
      <c r="A7" s="70" t="s">
        <v>229</v>
      </c>
      <c r="B7" s="70"/>
      <c r="C7" s="68"/>
    </row>
    <row r="8" spans="1:2" ht="15.75">
      <c r="A8" s="23"/>
      <c r="B8" s="26"/>
    </row>
    <row r="9" spans="1:2" ht="0.75" customHeight="1" thickBot="1">
      <c r="A9" s="23"/>
      <c r="B9" s="25"/>
    </row>
    <row r="10" spans="1:3" ht="48" thickBot="1">
      <c r="A10" s="41" t="s">
        <v>15</v>
      </c>
      <c r="B10" s="33" t="s">
        <v>14</v>
      </c>
      <c r="C10" s="53">
        <v>2023</v>
      </c>
    </row>
    <row r="11" spans="1:3" ht="15.75">
      <c r="A11" s="39" t="s">
        <v>33</v>
      </c>
      <c r="B11" s="40"/>
      <c r="C11" s="45"/>
    </row>
    <row r="12" spans="1:4" s="2" customFormat="1" ht="15.75">
      <c r="A12" s="15" t="s">
        <v>5</v>
      </c>
      <c r="B12" s="20" t="s">
        <v>10</v>
      </c>
      <c r="C12" s="46">
        <f>C13+C46</f>
        <v>98329040.73999998</v>
      </c>
      <c r="D12" s="64"/>
    </row>
    <row r="13" spans="1:4" s="2" customFormat="1" ht="15.75">
      <c r="A13" s="15" t="s">
        <v>3</v>
      </c>
      <c r="B13" s="20"/>
      <c r="C13" s="46">
        <f>C14+C29+C43+C37+C21</f>
        <v>84664766.69999999</v>
      </c>
      <c r="D13" s="64"/>
    </row>
    <row r="14" spans="1:3" ht="15.75">
      <c r="A14" s="16" t="s">
        <v>18</v>
      </c>
      <c r="B14" s="20" t="s">
        <v>19</v>
      </c>
      <c r="C14" s="47">
        <f>C15</f>
        <v>79220192.69999999</v>
      </c>
    </row>
    <row r="15" spans="1:4" s="1" customFormat="1" ht="15.75">
      <c r="A15" s="16" t="s">
        <v>16</v>
      </c>
      <c r="B15" s="20" t="s">
        <v>20</v>
      </c>
      <c r="C15" s="47">
        <f>C16+C17+C18+C19+C20</f>
        <v>79220192.69999999</v>
      </c>
      <c r="D15" s="55"/>
    </row>
    <row r="16" spans="1:3" ht="78.75">
      <c r="A16" s="17" t="s">
        <v>72</v>
      </c>
      <c r="B16" s="21" t="s">
        <v>38</v>
      </c>
      <c r="C16" s="48">
        <f>78252327+1192141.44+15069.56+65183.99-272975.89-156878</f>
        <v>79094868.1</v>
      </c>
    </row>
    <row r="17" spans="1:3" ht="110.25">
      <c r="A17" s="17" t="s">
        <v>73</v>
      </c>
      <c r="B17" s="21" t="s">
        <v>36</v>
      </c>
      <c r="C17" s="48">
        <f>43000-40000</f>
        <v>3000</v>
      </c>
    </row>
    <row r="18" spans="1:3" ht="47.25">
      <c r="A18" s="17" t="s">
        <v>74</v>
      </c>
      <c r="B18" s="21" t="s">
        <v>44</v>
      </c>
      <c r="C18" s="48">
        <f>283824-200000</f>
        <v>83824</v>
      </c>
    </row>
    <row r="19" spans="1:3" ht="94.5">
      <c r="A19" s="17" t="s">
        <v>235</v>
      </c>
      <c r="B19" s="21" t="s">
        <v>234</v>
      </c>
      <c r="C19" s="48">
        <f>5000+33500</f>
        <v>38500</v>
      </c>
    </row>
    <row r="20" spans="1:3" ht="49.5" customHeight="1">
      <c r="A20" s="17" t="s">
        <v>260</v>
      </c>
      <c r="B20" s="21" t="s">
        <v>259</v>
      </c>
      <c r="C20" s="48">
        <v>0.6</v>
      </c>
    </row>
    <row r="21" spans="1:3" ht="47.25">
      <c r="A21" s="15" t="s">
        <v>86</v>
      </c>
      <c r="B21" s="20" t="s">
        <v>87</v>
      </c>
      <c r="C21" s="47">
        <f>C22</f>
        <v>3064331</v>
      </c>
    </row>
    <row r="22" spans="1:3" ht="31.5">
      <c r="A22" s="15" t="s">
        <v>114</v>
      </c>
      <c r="B22" s="20" t="s">
        <v>88</v>
      </c>
      <c r="C22" s="47">
        <f>C23+C25+C27</f>
        <v>3064331</v>
      </c>
    </row>
    <row r="23" spans="1:3" ht="110.25">
      <c r="A23" s="17" t="s">
        <v>187</v>
      </c>
      <c r="B23" s="21" t="s">
        <v>89</v>
      </c>
      <c r="C23" s="48">
        <f>C24</f>
        <v>1493431</v>
      </c>
    </row>
    <row r="24" spans="1:3" ht="110.25">
      <c r="A24" s="17" t="s">
        <v>145</v>
      </c>
      <c r="B24" s="21" t="s">
        <v>146</v>
      </c>
      <c r="C24" s="48">
        <f>1151850+38210+292612+10759</f>
        <v>1493431</v>
      </c>
    </row>
    <row r="25" spans="1:3" ht="94.5">
      <c r="A25" s="17" t="s">
        <v>90</v>
      </c>
      <c r="B25" s="21" t="s">
        <v>91</v>
      </c>
      <c r="C25" s="48">
        <f>C26</f>
        <v>7735</v>
      </c>
    </row>
    <row r="26" spans="1:3" ht="126">
      <c r="A26" s="17" t="s">
        <v>188</v>
      </c>
      <c r="B26" s="21" t="s">
        <v>147</v>
      </c>
      <c r="C26" s="48">
        <f>6450+1816-883+352</f>
        <v>7735</v>
      </c>
    </row>
    <row r="27" spans="1:3" ht="78.75">
      <c r="A27" s="17" t="s">
        <v>92</v>
      </c>
      <c r="B27" s="21" t="s">
        <v>93</v>
      </c>
      <c r="C27" s="48">
        <f>C28</f>
        <v>1563165</v>
      </c>
    </row>
    <row r="28" spans="1:3" ht="110.25" customHeight="1">
      <c r="A28" s="17" t="s">
        <v>189</v>
      </c>
      <c r="B28" s="21" t="s">
        <v>148</v>
      </c>
      <c r="C28" s="48">
        <f>1416250+54907+67924+24084</f>
        <v>1563165</v>
      </c>
    </row>
    <row r="29" spans="1:4" s="1" customFormat="1" ht="15.75">
      <c r="A29" s="15" t="s">
        <v>22</v>
      </c>
      <c r="B29" s="20" t="s">
        <v>21</v>
      </c>
      <c r="C29" s="47">
        <f>C30+C35</f>
        <v>1580466</v>
      </c>
      <c r="D29" s="55"/>
    </row>
    <row r="30" spans="1:4" s="1" customFormat="1" ht="31.5">
      <c r="A30" s="15" t="s">
        <v>39</v>
      </c>
      <c r="B30" s="20" t="s">
        <v>40</v>
      </c>
      <c r="C30" s="47">
        <f>C31+C33</f>
        <v>1482264</v>
      </c>
      <c r="D30" s="55"/>
    </row>
    <row r="31" spans="1:4" s="1" customFormat="1" ht="31.5">
      <c r="A31" s="17" t="s">
        <v>71</v>
      </c>
      <c r="B31" s="21" t="s">
        <v>41</v>
      </c>
      <c r="C31" s="48">
        <f>C32</f>
        <v>1268655</v>
      </c>
      <c r="D31" s="55"/>
    </row>
    <row r="32" spans="1:4" s="11" customFormat="1" ht="31.5">
      <c r="A32" s="17" t="s">
        <v>71</v>
      </c>
      <c r="B32" s="21" t="s">
        <v>45</v>
      </c>
      <c r="C32" s="48">
        <f>996850+128880+142925</f>
        <v>1268655</v>
      </c>
      <c r="D32" s="63"/>
    </row>
    <row r="33" spans="1:4" s="10" customFormat="1" ht="47.25">
      <c r="A33" s="17" t="s">
        <v>70</v>
      </c>
      <c r="B33" s="21" t="s">
        <v>46</v>
      </c>
      <c r="C33" s="48">
        <f>C34</f>
        <v>213609</v>
      </c>
      <c r="D33" s="55"/>
    </row>
    <row r="34" spans="1:4" s="1" customFormat="1" ht="63">
      <c r="A34" s="17" t="s">
        <v>115</v>
      </c>
      <c r="B34" s="21" t="s">
        <v>47</v>
      </c>
      <c r="C34" s="48">
        <f>277337-63728</f>
        <v>213609</v>
      </c>
      <c r="D34" s="55"/>
    </row>
    <row r="35" spans="1:4" s="9" customFormat="1" ht="31.5">
      <c r="A35" s="15" t="s">
        <v>69</v>
      </c>
      <c r="B35" s="20" t="s">
        <v>42</v>
      </c>
      <c r="C35" s="47">
        <f>C36</f>
        <v>98202</v>
      </c>
      <c r="D35" s="63"/>
    </row>
    <row r="36" spans="1:4" s="9" customFormat="1" ht="31.5">
      <c r="A36" s="17" t="s">
        <v>68</v>
      </c>
      <c r="B36" s="21" t="s">
        <v>43</v>
      </c>
      <c r="C36" s="48">
        <f>52709+45493</f>
        <v>98202</v>
      </c>
      <c r="D36" s="63"/>
    </row>
    <row r="37" spans="1:4" s="9" customFormat="1" ht="15.75">
      <c r="A37" s="16" t="s">
        <v>53</v>
      </c>
      <c r="B37" s="20" t="s">
        <v>54</v>
      </c>
      <c r="C37" s="47">
        <f>C38+C40</f>
        <v>49777</v>
      </c>
      <c r="D37" s="63"/>
    </row>
    <row r="38" spans="1:4" s="1" customFormat="1" ht="15.75">
      <c r="A38" s="16" t="s">
        <v>66</v>
      </c>
      <c r="B38" s="20" t="s">
        <v>52</v>
      </c>
      <c r="C38" s="47">
        <f>C39</f>
        <v>8777</v>
      </c>
      <c r="D38" s="55"/>
    </row>
    <row r="39" spans="1:4" s="9" customFormat="1" ht="47.25">
      <c r="A39" s="17" t="s">
        <v>67</v>
      </c>
      <c r="B39" s="21" t="s">
        <v>51</v>
      </c>
      <c r="C39" s="48">
        <f>8885-108</f>
        <v>8777</v>
      </c>
      <c r="D39" s="63"/>
    </row>
    <row r="40" spans="1:4" s="9" customFormat="1" ht="15.75">
      <c r="A40" s="15" t="s">
        <v>80</v>
      </c>
      <c r="B40" s="20" t="s">
        <v>81</v>
      </c>
      <c r="C40" s="47">
        <f>C41</f>
        <v>41000</v>
      </c>
      <c r="D40" s="63"/>
    </row>
    <row r="41" spans="1:3" ht="15.75">
      <c r="A41" s="17" t="s">
        <v>83</v>
      </c>
      <c r="B41" s="21" t="s">
        <v>79</v>
      </c>
      <c r="C41" s="48">
        <f>C42</f>
        <v>41000</v>
      </c>
    </row>
    <row r="42" spans="1:3" ht="31.5">
      <c r="A42" s="17" t="s">
        <v>78</v>
      </c>
      <c r="B42" s="21" t="s">
        <v>77</v>
      </c>
      <c r="C42" s="48">
        <f>60415+14585-34000</f>
        <v>41000</v>
      </c>
    </row>
    <row r="43" spans="1:4" s="10" customFormat="1" ht="15.75">
      <c r="A43" s="15" t="s">
        <v>11</v>
      </c>
      <c r="B43" s="20" t="s">
        <v>23</v>
      </c>
      <c r="C43" s="47">
        <f>C44</f>
        <v>750000</v>
      </c>
      <c r="D43" s="55"/>
    </row>
    <row r="44" spans="1:4" s="10" customFormat="1" ht="31.5">
      <c r="A44" s="17" t="s">
        <v>113</v>
      </c>
      <c r="B44" s="21" t="s">
        <v>12</v>
      </c>
      <c r="C44" s="48">
        <f>C45</f>
        <v>750000</v>
      </c>
      <c r="D44" s="55"/>
    </row>
    <row r="45" spans="1:4" s="1" customFormat="1" ht="47.25">
      <c r="A45" s="17" t="s">
        <v>13</v>
      </c>
      <c r="B45" s="21" t="s">
        <v>1</v>
      </c>
      <c r="C45" s="48">
        <f>676229+41771+32000</f>
        <v>750000</v>
      </c>
      <c r="D45" s="55"/>
    </row>
    <row r="46" spans="1:4" s="1" customFormat="1" ht="15.75">
      <c r="A46" s="15" t="s">
        <v>31</v>
      </c>
      <c r="B46" s="20"/>
      <c r="C46" s="47">
        <f>C47+C71+C58+C67+C63</f>
        <v>13664274.04</v>
      </c>
      <c r="D46" s="55"/>
    </row>
    <row r="47" spans="1:4" s="1" customFormat="1" ht="47.25">
      <c r="A47" s="15" t="s">
        <v>25</v>
      </c>
      <c r="B47" s="20" t="s">
        <v>24</v>
      </c>
      <c r="C47" s="47">
        <f>C48+C55</f>
        <v>12549300</v>
      </c>
      <c r="D47" s="55"/>
    </row>
    <row r="48" spans="1:4" s="1" customFormat="1" ht="94.5">
      <c r="A48" s="17" t="s">
        <v>65</v>
      </c>
      <c r="B48" s="20" t="s">
        <v>37</v>
      </c>
      <c r="C48" s="47">
        <f>C49+C51+C53</f>
        <v>5149300</v>
      </c>
      <c r="D48" s="55"/>
    </row>
    <row r="49" spans="1:4" s="1" customFormat="1" ht="63.75" customHeight="1">
      <c r="A49" s="17" t="s">
        <v>103</v>
      </c>
      <c r="B49" s="21" t="s">
        <v>102</v>
      </c>
      <c r="C49" s="48">
        <f>C50</f>
        <v>19300</v>
      </c>
      <c r="D49" s="55"/>
    </row>
    <row r="50" spans="1:4" s="1" customFormat="1" ht="78.75">
      <c r="A50" s="17" t="s">
        <v>35</v>
      </c>
      <c r="B50" s="21" t="s">
        <v>34</v>
      </c>
      <c r="C50" s="48">
        <f>41000-30700+9000</f>
        <v>19300</v>
      </c>
      <c r="D50" s="55"/>
    </row>
    <row r="51" spans="1:4" s="1" customFormat="1" ht="81" customHeight="1">
      <c r="A51" s="17" t="s">
        <v>101</v>
      </c>
      <c r="B51" s="21" t="s">
        <v>100</v>
      </c>
      <c r="C51" s="48">
        <f>C52</f>
        <v>830000</v>
      </c>
      <c r="D51" s="55"/>
    </row>
    <row r="52" spans="1:3" ht="78.75">
      <c r="A52" s="17" t="s">
        <v>4</v>
      </c>
      <c r="B52" s="21" t="s">
        <v>2</v>
      </c>
      <c r="C52" s="48">
        <f>810000+20000</f>
        <v>830000</v>
      </c>
    </row>
    <row r="53" spans="1:3" ht="47.25">
      <c r="A53" s="17" t="s">
        <v>99</v>
      </c>
      <c r="B53" s="21" t="s">
        <v>98</v>
      </c>
      <c r="C53" s="48">
        <f>C54</f>
        <v>4300000</v>
      </c>
    </row>
    <row r="54" spans="1:3" ht="31.5">
      <c r="A54" s="17" t="s">
        <v>84</v>
      </c>
      <c r="B54" s="21" t="s">
        <v>85</v>
      </c>
      <c r="C54" s="48">
        <f>4325000-25000</f>
        <v>4300000</v>
      </c>
    </row>
    <row r="55" spans="1:3" ht="94.5">
      <c r="A55" s="15" t="s">
        <v>64</v>
      </c>
      <c r="B55" s="20" t="s">
        <v>48</v>
      </c>
      <c r="C55" s="47">
        <f>C56</f>
        <v>7400000</v>
      </c>
    </row>
    <row r="56" spans="1:3" ht="94.5">
      <c r="A56" s="17" t="s">
        <v>112</v>
      </c>
      <c r="B56" s="21" t="s">
        <v>49</v>
      </c>
      <c r="C56" s="48">
        <f>C57</f>
        <v>7400000</v>
      </c>
    </row>
    <row r="57" spans="1:3" ht="78.75">
      <c r="A57" s="17" t="s">
        <v>63</v>
      </c>
      <c r="B57" s="21" t="s">
        <v>50</v>
      </c>
      <c r="C57" s="48">
        <f>6700000+600000+100000</f>
        <v>7400000</v>
      </c>
    </row>
    <row r="58" spans="1:3" ht="31.5">
      <c r="A58" s="15" t="s">
        <v>27</v>
      </c>
      <c r="B58" s="20" t="s">
        <v>26</v>
      </c>
      <c r="C58" s="47">
        <f>C59+C61+C60</f>
        <v>272167.7</v>
      </c>
    </row>
    <row r="59" spans="1:3" ht="31.5">
      <c r="A59" s="17" t="s">
        <v>96</v>
      </c>
      <c r="B59" s="21" t="s">
        <v>94</v>
      </c>
      <c r="C59" s="48">
        <f>123341.25-49336.25+22995+13000+46230+1000+10201.92</f>
        <v>167431.92</v>
      </c>
    </row>
    <row r="60" spans="1:3" ht="18.75" customHeight="1">
      <c r="A60" s="17" t="s">
        <v>184</v>
      </c>
      <c r="B60" s="21" t="s">
        <v>183</v>
      </c>
      <c r="C60" s="48">
        <f>39617.74-15847.74+25000+15292.6+4164.07</f>
        <v>68226.67</v>
      </c>
    </row>
    <row r="61" spans="1:3" ht="15.75">
      <c r="A61" s="17" t="s">
        <v>97</v>
      </c>
      <c r="B61" s="21" t="s">
        <v>95</v>
      </c>
      <c r="C61" s="48">
        <f>C62</f>
        <v>36509.11</v>
      </c>
    </row>
    <row r="62" spans="1:3" ht="15.75">
      <c r="A62" s="17" t="s">
        <v>190</v>
      </c>
      <c r="B62" s="21" t="s">
        <v>160</v>
      </c>
      <c r="C62" s="48">
        <f>35000+10000-10000+1509.11</f>
        <v>36509.11</v>
      </c>
    </row>
    <row r="63" spans="1:3" ht="31.5">
      <c r="A63" s="15" t="s">
        <v>288</v>
      </c>
      <c r="B63" s="20" t="s">
        <v>287</v>
      </c>
      <c r="C63" s="47">
        <f>C64</f>
        <v>40000</v>
      </c>
    </row>
    <row r="64" spans="1:3" ht="15.75">
      <c r="A64" s="17" t="s">
        <v>289</v>
      </c>
      <c r="B64" s="21" t="s">
        <v>286</v>
      </c>
      <c r="C64" s="48">
        <f>C65</f>
        <v>40000</v>
      </c>
    </row>
    <row r="65" spans="1:3" ht="15.75">
      <c r="A65" s="17" t="s">
        <v>290</v>
      </c>
      <c r="B65" s="21" t="s">
        <v>285</v>
      </c>
      <c r="C65" s="48">
        <f>C66</f>
        <v>40000</v>
      </c>
    </row>
    <row r="66" spans="1:3" ht="31.5">
      <c r="A66" s="17" t="s">
        <v>283</v>
      </c>
      <c r="B66" s="21" t="s">
        <v>284</v>
      </c>
      <c r="C66" s="48">
        <v>40000</v>
      </c>
    </row>
    <row r="67" spans="1:3" ht="31.5">
      <c r="A67" s="18" t="s">
        <v>105</v>
      </c>
      <c r="B67" s="20" t="s">
        <v>107</v>
      </c>
      <c r="C67" s="47">
        <f>C68</f>
        <v>504934.32</v>
      </c>
    </row>
    <row r="68" spans="1:3" ht="84.75" customHeight="1">
      <c r="A68" s="19" t="s">
        <v>191</v>
      </c>
      <c r="B68" s="21" t="s">
        <v>108</v>
      </c>
      <c r="C68" s="48">
        <f>C69</f>
        <v>504934.32</v>
      </c>
    </row>
    <row r="69" spans="1:3" ht="94.5">
      <c r="A69" s="19" t="s">
        <v>106</v>
      </c>
      <c r="B69" s="21" t="s">
        <v>109</v>
      </c>
      <c r="C69" s="48">
        <f>C70</f>
        <v>504934.32</v>
      </c>
    </row>
    <row r="70" spans="1:3" ht="94.5">
      <c r="A70" s="19" t="s">
        <v>111</v>
      </c>
      <c r="B70" s="21" t="s">
        <v>110</v>
      </c>
      <c r="C70" s="48">
        <f>1996742-1192141.44-15069.56-284596.68</f>
        <v>504934.32</v>
      </c>
    </row>
    <row r="71" spans="1:4" s="13" customFormat="1" ht="15.75">
      <c r="A71" s="15" t="s">
        <v>29</v>
      </c>
      <c r="B71" s="20" t="s">
        <v>28</v>
      </c>
      <c r="C71" s="47">
        <f>C72+C85+C90+C92</f>
        <v>297872.02</v>
      </c>
      <c r="D71" s="65"/>
    </row>
    <row r="72" spans="1:4" s="7" customFormat="1" ht="33.75" customHeight="1">
      <c r="A72" s="15" t="s">
        <v>214</v>
      </c>
      <c r="B72" s="20" t="s">
        <v>215</v>
      </c>
      <c r="C72" s="47">
        <f>C77+C79+C81+C83+C73+C75</f>
        <v>51400</v>
      </c>
      <c r="D72" s="56"/>
    </row>
    <row r="73" spans="1:4" s="7" customFormat="1" ht="63">
      <c r="A73" s="17" t="s">
        <v>239</v>
      </c>
      <c r="B73" s="35" t="s">
        <v>236</v>
      </c>
      <c r="C73" s="48">
        <f>C74</f>
        <v>2000</v>
      </c>
      <c r="D73" s="56"/>
    </row>
    <row r="74" spans="1:4" s="7" customFormat="1" ht="80.25" customHeight="1">
      <c r="A74" s="17" t="s">
        <v>238</v>
      </c>
      <c r="B74" s="35" t="s">
        <v>237</v>
      </c>
      <c r="C74" s="48">
        <f>200+1650+150</f>
        <v>2000</v>
      </c>
      <c r="D74" s="56"/>
    </row>
    <row r="75" spans="1:4" s="7" customFormat="1" ht="80.25" customHeight="1">
      <c r="A75" s="17" t="s">
        <v>263</v>
      </c>
      <c r="B75" s="35" t="s">
        <v>261</v>
      </c>
      <c r="C75" s="48">
        <f>C76</f>
        <v>10000</v>
      </c>
      <c r="D75" s="56"/>
    </row>
    <row r="76" spans="1:4" s="7" customFormat="1" ht="80.25" customHeight="1">
      <c r="A76" s="17" t="s">
        <v>264</v>
      </c>
      <c r="B76" s="35" t="s">
        <v>262</v>
      </c>
      <c r="C76" s="48">
        <v>10000</v>
      </c>
      <c r="D76" s="56"/>
    </row>
    <row r="77" spans="1:4" s="7" customFormat="1" ht="63">
      <c r="A77" s="34" t="s">
        <v>200</v>
      </c>
      <c r="B77" s="35" t="s">
        <v>198</v>
      </c>
      <c r="C77" s="48">
        <f>C78</f>
        <v>0</v>
      </c>
      <c r="D77" s="56"/>
    </row>
    <row r="78" spans="1:4" s="7" customFormat="1" ht="78.75" customHeight="1">
      <c r="A78" s="34" t="s">
        <v>201</v>
      </c>
      <c r="B78" s="35" t="s">
        <v>199</v>
      </c>
      <c r="C78" s="48">
        <f>510-510</f>
        <v>0</v>
      </c>
      <c r="D78" s="56"/>
    </row>
    <row r="79" spans="1:4" s="7" customFormat="1" ht="63">
      <c r="A79" s="34" t="s">
        <v>212</v>
      </c>
      <c r="B79" s="35" t="s">
        <v>213</v>
      </c>
      <c r="C79" s="48">
        <f>C80</f>
        <v>0</v>
      </c>
      <c r="D79" s="56"/>
    </row>
    <row r="80" spans="1:4" s="7" customFormat="1" ht="78.75">
      <c r="A80" s="29" t="s">
        <v>205</v>
      </c>
      <c r="B80" s="30" t="s">
        <v>202</v>
      </c>
      <c r="C80" s="48">
        <f>333-333</f>
        <v>0</v>
      </c>
      <c r="D80" s="56"/>
    </row>
    <row r="81" spans="1:4" s="7" customFormat="1" ht="63">
      <c r="A81" s="29" t="s">
        <v>211</v>
      </c>
      <c r="B81" s="30" t="s">
        <v>210</v>
      </c>
      <c r="C81" s="48">
        <f>C82</f>
        <v>0</v>
      </c>
      <c r="D81" s="56"/>
    </row>
    <row r="82" spans="1:4" s="7" customFormat="1" ht="78.75">
      <c r="A82" s="29" t="s">
        <v>206</v>
      </c>
      <c r="B82" s="30" t="s">
        <v>203</v>
      </c>
      <c r="C82" s="48">
        <f>83-83</f>
        <v>0</v>
      </c>
      <c r="D82" s="56"/>
    </row>
    <row r="83" spans="1:4" s="7" customFormat="1" ht="62.25" customHeight="1">
      <c r="A83" s="29" t="s">
        <v>208</v>
      </c>
      <c r="B83" s="36" t="s">
        <v>209</v>
      </c>
      <c r="C83" s="48">
        <f>C84</f>
        <v>39400</v>
      </c>
      <c r="D83" s="56"/>
    </row>
    <row r="84" spans="1:4" s="7" customFormat="1" ht="94.5">
      <c r="A84" s="29" t="s">
        <v>207</v>
      </c>
      <c r="B84" s="30" t="s">
        <v>204</v>
      </c>
      <c r="C84" s="48">
        <f>1273+6227+800+16100+15000</f>
        <v>39400</v>
      </c>
      <c r="D84" s="56"/>
    </row>
    <row r="85" spans="1:4" s="7" customFormat="1" ht="110.25" customHeight="1">
      <c r="A85" s="51" t="s">
        <v>253</v>
      </c>
      <c r="B85" s="52" t="s">
        <v>254</v>
      </c>
      <c r="C85" s="47">
        <f>C88+C86</f>
        <v>4381.55</v>
      </c>
      <c r="D85" s="56"/>
    </row>
    <row r="86" spans="1:4" s="7" customFormat="1" ht="64.5" customHeight="1">
      <c r="A86" s="29" t="s">
        <v>267</v>
      </c>
      <c r="B86" s="36" t="s">
        <v>272</v>
      </c>
      <c r="C86" s="48">
        <f>C87</f>
        <v>1700.8</v>
      </c>
      <c r="D86" s="56"/>
    </row>
    <row r="87" spans="1:4" s="7" customFormat="1" ht="81" customHeight="1">
      <c r="A87" s="29" t="s">
        <v>266</v>
      </c>
      <c r="B87" s="62" t="s">
        <v>265</v>
      </c>
      <c r="C87" s="48">
        <v>1700.8</v>
      </c>
      <c r="D87" s="56"/>
    </row>
    <row r="88" spans="1:4" s="7" customFormat="1" ht="81" customHeight="1">
      <c r="A88" s="29" t="s">
        <v>252</v>
      </c>
      <c r="B88" s="36" t="s">
        <v>271</v>
      </c>
      <c r="C88" s="48">
        <f>C89</f>
        <v>2680.75</v>
      </c>
      <c r="D88" s="56"/>
    </row>
    <row r="89" spans="1:4" s="7" customFormat="1" ht="78.75">
      <c r="A89" s="29" t="s">
        <v>251</v>
      </c>
      <c r="B89" s="62" t="s">
        <v>250</v>
      </c>
      <c r="C89" s="48">
        <v>2680.75</v>
      </c>
      <c r="D89" s="56"/>
    </row>
    <row r="90" spans="1:4" s="7" customFormat="1" ht="63">
      <c r="A90" s="51" t="s">
        <v>270</v>
      </c>
      <c r="B90" s="52" t="s">
        <v>268</v>
      </c>
      <c r="C90" s="48">
        <f>C91</f>
        <v>76557.47</v>
      </c>
      <c r="D90" s="56"/>
    </row>
    <row r="91" spans="1:4" s="7" customFormat="1" ht="48.75" customHeight="1">
      <c r="A91" s="29" t="s">
        <v>269</v>
      </c>
      <c r="B91" s="36" t="s">
        <v>273</v>
      </c>
      <c r="C91" s="48">
        <v>76557.47</v>
      </c>
      <c r="D91" s="56"/>
    </row>
    <row r="92" spans="1:4" s="7" customFormat="1" ht="31.5" customHeight="1">
      <c r="A92" s="51" t="s">
        <v>296</v>
      </c>
      <c r="B92" s="66" t="s">
        <v>295</v>
      </c>
      <c r="C92" s="47">
        <f>C93</f>
        <v>165533</v>
      </c>
      <c r="D92" s="56"/>
    </row>
    <row r="93" spans="1:4" s="7" customFormat="1" ht="34.5" customHeight="1">
      <c r="A93" s="29" t="s">
        <v>293</v>
      </c>
      <c r="B93" s="36" t="s">
        <v>294</v>
      </c>
      <c r="C93" s="48">
        <f>C94</f>
        <v>165533</v>
      </c>
      <c r="D93" s="56"/>
    </row>
    <row r="94" spans="1:4" s="7" customFormat="1" ht="48.75" customHeight="1">
      <c r="A94" s="29" t="s">
        <v>292</v>
      </c>
      <c r="B94" s="36" t="s">
        <v>291</v>
      </c>
      <c r="C94" s="48">
        <v>165533</v>
      </c>
      <c r="D94" s="56"/>
    </row>
    <row r="95" spans="1:4" s="6" customFormat="1" ht="15.75">
      <c r="A95" s="15" t="s">
        <v>32</v>
      </c>
      <c r="B95" s="21"/>
      <c r="C95" s="47">
        <f>C12</f>
        <v>98329040.73999998</v>
      </c>
      <c r="D95" s="57"/>
    </row>
    <row r="96" spans="1:4" s="14" customFormat="1" ht="15.75" customHeight="1">
      <c r="A96" s="15" t="s">
        <v>62</v>
      </c>
      <c r="B96" s="20" t="s">
        <v>30</v>
      </c>
      <c r="C96" s="47">
        <f>C97</f>
        <v>694591407.0500001</v>
      </c>
      <c r="D96" s="65"/>
    </row>
    <row r="97" spans="1:4" s="14" customFormat="1" ht="47.25" customHeight="1">
      <c r="A97" s="15" t="s">
        <v>61</v>
      </c>
      <c r="B97" s="20" t="s">
        <v>0</v>
      </c>
      <c r="C97" s="47">
        <f>C98+C130+C107+C161</f>
        <v>694591407.0500001</v>
      </c>
      <c r="D97" s="65"/>
    </row>
    <row r="98" spans="1:4" s="14" customFormat="1" ht="31.5" customHeight="1">
      <c r="A98" s="15" t="s">
        <v>75</v>
      </c>
      <c r="B98" s="20" t="s">
        <v>116</v>
      </c>
      <c r="C98" s="47">
        <f>C99+C103+C101+C105</f>
        <v>241211415.27</v>
      </c>
      <c r="D98" s="65"/>
    </row>
    <row r="99" spans="1:4" s="3" customFormat="1" ht="19.5" customHeight="1">
      <c r="A99" s="15" t="s">
        <v>7</v>
      </c>
      <c r="B99" s="20" t="s">
        <v>117</v>
      </c>
      <c r="C99" s="47">
        <f>C100</f>
        <v>106702000</v>
      </c>
      <c r="D99" s="58"/>
    </row>
    <row r="100" spans="1:4" s="3" customFormat="1" ht="46.5" customHeight="1">
      <c r="A100" s="17" t="s">
        <v>161</v>
      </c>
      <c r="B100" s="21" t="s">
        <v>118</v>
      </c>
      <c r="C100" s="48">
        <v>106702000</v>
      </c>
      <c r="D100" s="58"/>
    </row>
    <row r="101" spans="1:4" s="3" customFormat="1" ht="32.25" customHeight="1">
      <c r="A101" s="15" t="s">
        <v>216</v>
      </c>
      <c r="B101" s="20" t="s">
        <v>217</v>
      </c>
      <c r="C101" s="47">
        <f>C102</f>
        <v>11921678</v>
      </c>
      <c r="D101" s="58"/>
    </row>
    <row r="102" spans="1:4" s="3" customFormat="1" ht="36" customHeight="1">
      <c r="A102" s="17" t="s">
        <v>218</v>
      </c>
      <c r="B102" s="21" t="s">
        <v>219</v>
      </c>
      <c r="C102" s="48">
        <f>1544596+10377082</f>
        <v>11921678</v>
      </c>
      <c r="D102" s="58"/>
    </row>
    <row r="103" spans="1:4" s="3" customFormat="1" ht="47.25" customHeight="1">
      <c r="A103" s="15" t="s">
        <v>60</v>
      </c>
      <c r="B103" s="20" t="s">
        <v>119</v>
      </c>
      <c r="C103" s="47">
        <f>C104</f>
        <v>121554000</v>
      </c>
      <c r="D103" s="58"/>
    </row>
    <row r="104" spans="1:4" s="3" customFormat="1" ht="50.25" customHeight="1">
      <c r="A104" s="17" t="s">
        <v>59</v>
      </c>
      <c r="B104" s="21" t="s">
        <v>120</v>
      </c>
      <c r="C104" s="48">
        <v>121554000</v>
      </c>
      <c r="D104" s="58"/>
    </row>
    <row r="105" spans="1:4" s="3" customFormat="1" ht="34.5" customHeight="1">
      <c r="A105" s="17" t="s">
        <v>282</v>
      </c>
      <c r="B105" s="20" t="s">
        <v>280</v>
      </c>
      <c r="C105" s="47">
        <f>C106</f>
        <v>1033737.27</v>
      </c>
      <c r="D105" s="58"/>
    </row>
    <row r="106" spans="1:4" s="3" customFormat="1" ht="34.5" customHeight="1">
      <c r="A106" s="17" t="s">
        <v>281</v>
      </c>
      <c r="B106" s="21" t="s">
        <v>279</v>
      </c>
      <c r="C106" s="48">
        <v>1033737.27</v>
      </c>
      <c r="D106" s="58"/>
    </row>
    <row r="107" spans="1:4" s="3" customFormat="1" ht="34.5" customHeight="1">
      <c r="A107" s="15" t="s">
        <v>55</v>
      </c>
      <c r="B107" s="20" t="s">
        <v>121</v>
      </c>
      <c r="C107" s="47">
        <f>C115+C108+C110</f>
        <v>95101509.25000001</v>
      </c>
      <c r="D107" s="58"/>
    </row>
    <row r="108" spans="1:4" s="3" customFormat="1" ht="80.25" customHeight="1">
      <c r="A108" s="15" t="s">
        <v>152</v>
      </c>
      <c r="B108" s="20" t="s">
        <v>151</v>
      </c>
      <c r="C108" s="47">
        <f>C109</f>
        <v>8193041.28</v>
      </c>
      <c r="D108" s="58"/>
    </row>
    <row r="109" spans="1:4" s="3" customFormat="1" ht="94.5" customHeight="1">
      <c r="A109" s="17" t="s">
        <v>149</v>
      </c>
      <c r="B109" s="21" t="s">
        <v>150</v>
      </c>
      <c r="C109" s="48">
        <v>8193041.28</v>
      </c>
      <c r="D109" s="58"/>
    </row>
    <row r="110" spans="1:4" s="3" customFormat="1" ht="65.25" customHeight="1">
      <c r="A110" s="15" t="s">
        <v>162</v>
      </c>
      <c r="B110" s="20" t="s">
        <v>159</v>
      </c>
      <c r="C110" s="47">
        <f>C111</f>
        <v>6058300</v>
      </c>
      <c r="D110" s="58"/>
    </row>
    <row r="111" spans="1:4" s="3" customFormat="1" ht="62.25" customHeight="1">
      <c r="A111" s="15" t="s">
        <v>158</v>
      </c>
      <c r="B111" s="20" t="s">
        <v>157</v>
      </c>
      <c r="C111" s="47">
        <f>C112+C113+C114</f>
        <v>6058300</v>
      </c>
      <c r="D111" s="58"/>
    </row>
    <row r="112" spans="1:4" s="3" customFormat="1" ht="64.5" customHeight="1">
      <c r="A112" s="17" t="s">
        <v>222</v>
      </c>
      <c r="B112" s="21" t="s">
        <v>157</v>
      </c>
      <c r="C112" s="48">
        <v>679700</v>
      </c>
      <c r="D112" s="58"/>
    </row>
    <row r="113" spans="1:4" s="1" customFormat="1" ht="47.25" customHeight="1">
      <c r="A113" s="17" t="s">
        <v>163</v>
      </c>
      <c r="B113" s="21" t="s">
        <v>157</v>
      </c>
      <c r="C113" s="48">
        <f>5378600-622000</f>
        <v>4756600</v>
      </c>
      <c r="D113" s="55"/>
    </row>
    <row r="114" spans="1:4" s="1" customFormat="1" ht="78.75">
      <c r="A114" s="17" t="s">
        <v>240</v>
      </c>
      <c r="B114" s="21" t="s">
        <v>157</v>
      </c>
      <c r="C114" s="48">
        <v>622000</v>
      </c>
      <c r="D114" s="55"/>
    </row>
    <row r="115" spans="1:3" ht="15.75" customHeight="1">
      <c r="A115" s="15" t="s">
        <v>8</v>
      </c>
      <c r="B115" s="20" t="s">
        <v>122</v>
      </c>
      <c r="C115" s="47">
        <f>C116</f>
        <v>80850167.97000001</v>
      </c>
    </row>
    <row r="116" spans="1:3" ht="15.75" customHeight="1">
      <c r="A116" s="15" t="s">
        <v>6</v>
      </c>
      <c r="B116" s="20" t="s">
        <v>123</v>
      </c>
      <c r="C116" s="47">
        <f>C117+C118+C120+C119+C121+C122+C123+C124+C125+C126+C127+C128+C129</f>
        <v>80850167.97000001</v>
      </c>
    </row>
    <row r="117" spans="1:3" ht="78.75" customHeight="1">
      <c r="A117" s="17" t="s">
        <v>179</v>
      </c>
      <c r="B117" s="21" t="s">
        <v>123</v>
      </c>
      <c r="C117" s="48">
        <v>237400</v>
      </c>
    </row>
    <row r="118" spans="1:4" s="8" customFormat="1" ht="47.25" customHeight="1">
      <c r="A118" s="17" t="s">
        <v>180</v>
      </c>
      <c r="B118" s="21" t="s">
        <v>123</v>
      </c>
      <c r="C118" s="54">
        <f>31608.72-15244.02</f>
        <v>16364.7</v>
      </c>
      <c r="D118" s="59"/>
    </row>
    <row r="119" spans="1:4" s="8" customFormat="1" ht="31.5" customHeight="1">
      <c r="A119" s="17" t="s">
        <v>181</v>
      </c>
      <c r="B119" s="21" t="s">
        <v>123</v>
      </c>
      <c r="C119" s="48">
        <v>938200</v>
      </c>
      <c r="D119" s="59"/>
    </row>
    <row r="120" spans="1:4" s="8" customFormat="1" ht="63" customHeight="1">
      <c r="A120" s="17" t="s">
        <v>182</v>
      </c>
      <c r="B120" s="21" t="s">
        <v>123</v>
      </c>
      <c r="C120" s="48">
        <v>32118305</v>
      </c>
      <c r="D120" s="59"/>
    </row>
    <row r="121" spans="1:4" s="8" customFormat="1" ht="48.75" customHeight="1">
      <c r="A121" s="17" t="s">
        <v>104</v>
      </c>
      <c r="B121" s="21" t="s">
        <v>123</v>
      </c>
      <c r="C121" s="48">
        <v>5536611</v>
      </c>
      <c r="D121" s="59"/>
    </row>
    <row r="122" spans="1:4" s="8" customFormat="1" ht="30.75" customHeight="1">
      <c r="A122" s="17" t="s">
        <v>220</v>
      </c>
      <c r="B122" s="21" t="s">
        <v>123</v>
      </c>
      <c r="C122" s="48">
        <f>1440500-715159.93</f>
        <v>725340.07</v>
      </c>
      <c r="D122" s="59"/>
    </row>
    <row r="123" spans="1:4" s="8" customFormat="1" ht="30" customHeight="1">
      <c r="A123" s="17" t="s">
        <v>221</v>
      </c>
      <c r="B123" s="21" t="s">
        <v>123</v>
      </c>
      <c r="C123" s="48">
        <f>10889000-500699.25</f>
        <v>10388300.75</v>
      </c>
      <c r="D123" s="59"/>
    </row>
    <row r="124" spans="1:4" s="8" customFormat="1" ht="31.5">
      <c r="A124" s="44" t="s">
        <v>242</v>
      </c>
      <c r="B124" s="21" t="s">
        <v>123</v>
      </c>
      <c r="C124" s="49">
        <v>2980823.22</v>
      </c>
      <c r="D124" s="59"/>
    </row>
    <row r="125" spans="1:4" s="8" customFormat="1" ht="63">
      <c r="A125" s="44" t="s">
        <v>243</v>
      </c>
      <c r="B125" s="21" t="s">
        <v>123</v>
      </c>
      <c r="C125" s="49">
        <v>462675</v>
      </c>
      <c r="D125" s="59"/>
    </row>
    <row r="126" spans="1:4" s="8" customFormat="1" ht="66.75" customHeight="1">
      <c r="A126" s="44" t="s">
        <v>244</v>
      </c>
      <c r="B126" s="21" t="s">
        <v>123</v>
      </c>
      <c r="C126" s="49">
        <v>287070.71</v>
      </c>
      <c r="D126" s="59"/>
    </row>
    <row r="127" spans="1:4" s="8" customFormat="1" ht="63">
      <c r="A127" s="44" t="s">
        <v>245</v>
      </c>
      <c r="B127" s="21" t="s">
        <v>123</v>
      </c>
      <c r="C127" s="49">
        <v>20741628.6</v>
      </c>
      <c r="D127" s="59"/>
    </row>
    <row r="128" spans="1:4" s="8" customFormat="1" ht="31.5">
      <c r="A128" s="44" t="s">
        <v>246</v>
      </c>
      <c r="B128" s="21" t="s">
        <v>123</v>
      </c>
      <c r="C128" s="49">
        <v>3600000</v>
      </c>
      <c r="D128" s="59"/>
    </row>
    <row r="129" spans="1:4" s="8" customFormat="1" ht="31.5">
      <c r="A129" s="44" t="s">
        <v>247</v>
      </c>
      <c r="B129" s="21" t="s">
        <v>123</v>
      </c>
      <c r="C129" s="49">
        <v>2817448.92</v>
      </c>
      <c r="D129" s="59"/>
    </row>
    <row r="130" spans="1:4" s="12" customFormat="1" ht="31.5" customHeight="1">
      <c r="A130" s="15" t="s">
        <v>76</v>
      </c>
      <c r="B130" s="20" t="s">
        <v>124</v>
      </c>
      <c r="C130" s="47">
        <f>C156+C152+C158+C146+C148+C154+C131</f>
        <v>228034668.53</v>
      </c>
      <c r="D130" s="60"/>
    </row>
    <row r="131" spans="1:4" s="6" customFormat="1" ht="30" customHeight="1">
      <c r="A131" s="15" t="s">
        <v>142</v>
      </c>
      <c r="B131" s="20" t="s">
        <v>143</v>
      </c>
      <c r="C131" s="47">
        <f>C132</f>
        <v>18151431.4</v>
      </c>
      <c r="D131" s="57"/>
    </row>
    <row r="132" spans="1:4" s="8" customFormat="1" ht="34.5" customHeight="1">
      <c r="A132" s="15" t="s">
        <v>144</v>
      </c>
      <c r="B132" s="20" t="s">
        <v>137</v>
      </c>
      <c r="C132" s="47">
        <f>C133+C134+C135+C136+C137+C138+C139+C140+C141+C142+C143+C144+C145</f>
        <v>18151431.4</v>
      </c>
      <c r="D132" s="59"/>
    </row>
    <row r="133" spans="1:4" s="6" customFormat="1" ht="51" customHeight="1">
      <c r="A133" s="17" t="s">
        <v>178</v>
      </c>
      <c r="B133" s="21" t="s">
        <v>137</v>
      </c>
      <c r="C133" s="48">
        <f>1439693+19796</f>
        <v>1459489</v>
      </c>
      <c r="D133" s="57"/>
    </row>
    <row r="134" spans="1:4" s="6" customFormat="1" ht="94.5" customHeight="1">
      <c r="A134" s="17" t="s">
        <v>176</v>
      </c>
      <c r="B134" s="21" t="s">
        <v>137</v>
      </c>
      <c r="C134" s="48">
        <v>6000</v>
      </c>
      <c r="D134" s="57"/>
    </row>
    <row r="135" spans="1:4" s="6" customFormat="1" ht="95.25" customHeight="1">
      <c r="A135" s="17" t="s">
        <v>175</v>
      </c>
      <c r="B135" s="21" t="s">
        <v>137</v>
      </c>
      <c r="C135" s="48">
        <f>1352+19</f>
        <v>1371</v>
      </c>
      <c r="D135" s="57"/>
    </row>
    <row r="136" spans="1:4" s="6" customFormat="1" ht="80.25" customHeight="1">
      <c r="A136" s="17" t="s">
        <v>167</v>
      </c>
      <c r="B136" s="21" t="s">
        <v>137</v>
      </c>
      <c r="C136" s="48">
        <f>41545.3+571.2</f>
        <v>42116.5</v>
      </c>
      <c r="D136" s="57"/>
    </row>
    <row r="137" spans="1:4" s="6" customFormat="1" ht="78" customHeight="1">
      <c r="A137" s="17" t="s">
        <v>174</v>
      </c>
      <c r="B137" s="21" t="s">
        <v>137</v>
      </c>
      <c r="C137" s="48">
        <f>3571+49</f>
        <v>3620</v>
      </c>
      <c r="D137" s="57"/>
    </row>
    <row r="138" spans="1:4" s="6" customFormat="1" ht="78.75" customHeight="1">
      <c r="A138" s="17" t="s">
        <v>173</v>
      </c>
      <c r="B138" s="21" t="s">
        <v>137</v>
      </c>
      <c r="C138" s="48">
        <f>158800-65200</f>
        <v>93600</v>
      </c>
      <c r="D138" s="57"/>
    </row>
    <row r="139" spans="1:4" s="6" customFormat="1" ht="32.25" customHeight="1">
      <c r="A139" s="17" t="s">
        <v>166</v>
      </c>
      <c r="B139" s="21" t="s">
        <v>137</v>
      </c>
      <c r="C139" s="48">
        <f>2119200+391400</f>
        <v>2510600</v>
      </c>
      <c r="D139" s="57"/>
    </row>
    <row r="140" spans="1:4" s="6" customFormat="1" ht="143.25" customHeight="1">
      <c r="A140" s="17" t="s">
        <v>164</v>
      </c>
      <c r="B140" s="21" t="s">
        <v>137</v>
      </c>
      <c r="C140" s="48">
        <f>12148200-208000</f>
        <v>11940200</v>
      </c>
      <c r="D140" s="57"/>
    </row>
    <row r="141" spans="1:4" s="6" customFormat="1" ht="78.75" customHeight="1">
      <c r="A141" s="17" t="s">
        <v>172</v>
      </c>
      <c r="B141" s="21" t="s">
        <v>137</v>
      </c>
      <c r="C141" s="48">
        <f>1439693+19796</f>
        <v>1459489</v>
      </c>
      <c r="D141" s="57"/>
    </row>
    <row r="142" spans="1:4" s="6" customFormat="1" ht="47.25" customHeight="1">
      <c r="A142" s="17" t="s">
        <v>177</v>
      </c>
      <c r="B142" s="21" t="s">
        <v>137</v>
      </c>
      <c r="C142" s="48">
        <f>336168+26133+396</f>
        <v>362697</v>
      </c>
      <c r="D142" s="57"/>
    </row>
    <row r="143" spans="1:4" s="6" customFormat="1" ht="31.5" customHeight="1">
      <c r="A143" s="17" t="s">
        <v>168</v>
      </c>
      <c r="B143" s="21" t="s">
        <v>137</v>
      </c>
      <c r="C143" s="48">
        <f>9300+500</f>
        <v>9800</v>
      </c>
      <c r="D143" s="57"/>
    </row>
    <row r="144" spans="1:4" s="6" customFormat="1" ht="63" customHeight="1">
      <c r="A144" s="17" t="s">
        <v>185</v>
      </c>
      <c r="B144" s="21" t="s">
        <v>137</v>
      </c>
      <c r="C144" s="48">
        <f>821100-673700-30900</f>
        <v>116500</v>
      </c>
      <c r="D144" s="57"/>
    </row>
    <row r="145" spans="1:4" s="6" customFormat="1" ht="63" customHeight="1">
      <c r="A145" s="17" t="s">
        <v>186</v>
      </c>
      <c r="B145" s="21" t="s">
        <v>137</v>
      </c>
      <c r="C145" s="48">
        <f>143969.3+1979.6</f>
        <v>145948.9</v>
      </c>
      <c r="D145" s="57"/>
    </row>
    <row r="146" spans="1:4" s="6" customFormat="1" ht="47.25" customHeight="1">
      <c r="A146" s="15" t="s">
        <v>58</v>
      </c>
      <c r="B146" s="20" t="s">
        <v>129</v>
      </c>
      <c r="C146" s="47">
        <f>C147</f>
        <v>5556700</v>
      </c>
      <c r="D146" s="57"/>
    </row>
    <row r="147" spans="1:4" s="6" customFormat="1" ht="47.25" customHeight="1">
      <c r="A147" s="17" t="s">
        <v>192</v>
      </c>
      <c r="B147" s="21" t="s">
        <v>130</v>
      </c>
      <c r="C147" s="48">
        <f>5485500+71200</f>
        <v>5556700</v>
      </c>
      <c r="D147" s="57"/>
    </row>
    <row r="148" spans="1:4" s="6" customFormat="1" ht="78.75" customHeight="1">
      <c r="A148" s="15" t="s">
        <v>57</v>
      </c>
      <c r="B148" s="20" t="s">
        <v>131</v>
      </c>
      <c r="C148" s="47">
        <f>C149</f>
        <v>2456400</v>
      </c>
      <c r="D148" s="57"/>
    </row>
    <row r="149" spans="1:4" s="6" customFormat="1" ht="31.5" customHeight="1">
      <c r="A149" s="15" t="s">
        <v>171</v>
      </c>
      <c r="B149" s="20" t="s">
        <v>132</v>
      </c>
      <c r="C149" s="47">
        <f>C150+C151</f>
        <v>2456400</v>
      </c>
      <c r="D149" s="57"/>
    </row>
    <row r="150" spans="1:4" s="6" customFormat="1" ht="63" customHeight="1">
      <c r="A150" s="17" t="s">
        <v>170</v>
      </c>
      <c r="B150" s="21" t="s">
        <v>132</v>
      </c>
      <c r="C150" s="48">
        <v>2396500</v>
      </c>
      <c r="D150" s="57"/>
    </row>
    <row r="151" spans="1:4" s="6" customFormat="1" ht="110.25" customHeight="1">
      <c r="A151" s="17" t="s">
        <v>169</v>
      </c>
      <c r="B151" s="21" t="s">
        <v>132</v>
      </c>
      <c r="C151" s="48">
        <v>59900</v>
      </c>
      <c r="D151" s="57"/>
    </row>
    <row r="152" spans="1:4" s="6" customFormat="1" ht="47.25" customHeight="1">
      <c r="A152" s="15" t="s">
        <v>193</v>
      </c>
      <c r="B152" s="20" t="s">
        <v>127</v>
      </c>
      <c r="C152" s="47">
        <f>C153</f>
        <v>641776.61</v>
      </c>
      <c r="D152" s="57"/>
    </row>
    <row r="153" spans="1:4" s="6" customFormat="1" ht="47.25" customHeight="1">
      <c r="A153" s="17" t="s">
        <v>194</v>
      </c>
      <c r="B153" s="21" t="s">
        <v>128</v>
      </c>
      <c r="C153" s="48">
        <v>641776.61</v>
      </c>
      <c r="D153" s="57"/>
    </row>
    <row r="154" spans="1:4" s="6" customFormat="1" ht="63" customHeight="1">
      <c r="A154" s="15" t="s">
        <v>136</v>
      </c>
      <c r="B154" s="20" t="s">
        <v>135</v>
      </c>
      <c r="C154" s="47">
        <f>C155</f>
        <v>306.35</v>
      </c>
      <c r="D154" s="57"/>
    </row>
    <row r="155" spans="1:3" ht="63" customHeight="1">
      <c r="A155" s="17" t="s">
        <v>134</v>
      </c>
      <c r="B155" s="21" t="s">
        <v>133</v>
      </c>
      <c r="C155" s="48">
        <v>306.35</v>
      </c>
    </row>
    <row r="156" spans="1:3" ht="33.75" customHeight="1">
      <c r="A156" s="15" t="s">
        <v>9</v>
      </c>
      <c r="B156" s="20" t="s">
        <v>125</v>
      </c>
      <c r="C156" s="47">
        <f>C157</f>
        <v>356054.17</v>
      </c>
    </row>
    <row r="157" spans="1:3" ht="31.5" customHeight="1">
      <c r="A157" s="17" t="s">
        <v>82</v>
      </c>
      <c r="B157" s="21" t="s">
        <v>126</v>
      </c>
      <c r="C157" s="48">
        <v>356054.17</v>
      </c>
    </row>
    <row r="158" spans="1:3" ht="15.75" customHeight="1">
      <c r="A158" s="15" t="s">
        <v>139</v>
      </c>
      <c r="B158" s="20" t="s">
        <v>140</v>
      </c>
      <c r="C158" s="47">
        <f>C159</f>
        <v>200872000</v>
      </c>
    </row>
    <row r="159" spans="1:3" ht="15.75" customHeight="1">
      <c r="A159" s="15" t="s">
        <v>141</v>
      </c>
      <c r="B159" s="20" t="s">
        <v>138</v>
      </c>
      <c r="C159" s="47">
        <f>C160</f>
        <v>200872000</v>
      </c>
    </row>
    <row r="160" spans="1:3" ht="47.25" customHeight="1">
      <c r="A160" s="17" t="s">
        <v>165</v>
      </c>
      <c r="B160" s="21" t="s">
        <v>138</v>
      </c>
      <c r="C160" s="48">
        <f>199395100+1476900</f>
        <v>200872000</v>
      </c>
    </row>
    <row r="161" spans="1:3" ht="15.75" customHeight="1">
      <c r="A161" s="15" t="s">
        <v>154</v>
      </c>
      <c r="B161" s="20" t="s">
        <v>153</v>
      </c>
      <c r="C161" s="47">
        <f>C164+C170+C162+C168</f>
        <v>130243814</v>
      </c>
    </row>
    <row r="162" spans="1:3" ht="78.75">
      <c r="A162" s="15" t="s">
        <v>230</v>
      </c>
      <c r="B162" s="42" t="s">
        <v>231</v>
      </c>
      <c r="C162" s="47">
        <f>C163</f>
        <v>534200</v>
      </c>
    </row>
    <row r="163" spans="1:3" ht="78.75">
      <c r="A163" s="17" t="s">
        <v>232</v>
      </c>
      <c r="B163" s="43" t="s">
        <v>233</v>
      </c>
      <c r="C163" s="48">
        <v>534200</v>
      </c>
    </row>
    <row r="164" spans="1:3" ht="63" customHeight="1">
      <c r="A164" s="15" t="s">
        <v>195</v>
      </c>
      <c r="B164" s="20" t="s">
        <v>155</v>
      </c>
      <c r="C164" s="47">
        <f>C165</f>
        <v>6468300</v>
      </c>
    </row>
    <row r="165" spans="1:3" ht="78.75" customHeight="1">
      <c r="A165" s="15" t="s">
        <v>196</v>
      </c>
      <c r="B165" s="20" t="s">
        <v>156</v>
      </c>
      <c r="C165" s="47">
        <f>C166+C167</f>
        <v>6468300</v>
      </c>
    </row>
    <row r="166" spans="1:3" ht="62.25" customHeight="1">
      <c r="A166" s="17" t="s">
        <v>196</v>
      </c>
      <c r="B166" s="21" t="s">
        <v>156</v>
      </c>
      <c r="C166" s="48">
        <v>6187100</v>
      </c>
    </row>
    <row r="167" spans="1:3" ht="78.75" customHeight="1">
      <c r="A167" s="17" t="s">
        <v>197</v>
      </c>
      <c r="B167" s="21" t="s">
        <v>156</v>
      </c>
      <c r="C167" s="48">
        <v>281200</v>
      </c>
    </row>
    <row r="168" spans="1:3" ht="61.5" customHeight="1">
      <c r="A168" s="17" t="s">
        <v>277</v>
      </c>
      <c r="B168" s="20" t="s">
        <v>276</v>
      </c>
      <c r="C168" s="48">
        <f>C169</f>
        <v>94357072.2</v>
      </c>
    </row>
    <row r="169" spans="1:3" ht="78.75" customHeight="1">
      <c r="A169" s="17" t="s">
        <v>275</v>
      </c>
      <c r="B169" s="21" t="s">
        <v>274</v>
      </c>
      <c r="C169" s="48">
        <v>94357072.2</v>
      </c>
    </row>
    <row r="170" spans="1:3" ht="30" customHeight="1">
      <c r="A170" s="15" t="s">
        <v>226</v>
      </c>
      <c r="B170" s="37" t="s">
        <v>224</v>
      </c>
      <c r="C170" s="47">
        <f>C171</f>
        <v>28884241.8</v>
      </c>
    </row>
    <row r="171" spans="1:3" ht="31.5" customHeight="1">
      <c r="A171" s="15" t="s">
        <v>225</v>
      </c>
      <c r="B171" s="37" t="s">
        <v>223</v>
      </c>
      <c r="C171" s="47">
        <f>C172+C173+C174+C175+C176+C177+C178</f>
        <v>28884241.8</v>
      </c>
    </row>
    <row r="172" spans="1:3" ht="93.75" customHeight="1">
      <c r="A172" s="17" t="s">
        <v>227</v>
      </c>
      <c r="B172" s="38" t="s">
        <v>223</v>
      </c>
      <c r="C172" s="48">
        <v>11500</v>
      </c>
    </row>
    <row r="173" spans="1:3" ht="60.75" customHeight="1">
      <c r="A173" s="17" t="s">
        <v>241</v>
      </c>
      <c r="B173" s="38" t="s">
        <v>223</v>
      </c>
      <c r="C173" s="48">
        <f>659600-380000</f>
        <v>279600</v>
      </c>
    </row>
    <row r="174" spans="1:3" ht="83.25" customHeight="1">
      <c r="A174" s="17" t="s">
        <v>255</v>
      </c>
      <c r="B174" s="38" t="s">
        <v>223</v>
      </c>
      <c r="C174" s="48">
        <f>4708200-2911500</f>
        <v>1796700</v>
      </c>
    </row>
    <row r="175" spans="1:3" ht="69" customHeight="1">
      <c r="A175" s="17" t="s">
        <v>256</v>
      </c>
      <c r="B175" s="38" t="s">
        <v>223</v>
      </c>
      <c r="C175" s="48">
        <v>2277614</v>
      </c>
    </row>
    <row r="176" spans="1:3" ht="67.5" customHeight="1">
      <c r="A176" s="17" t="s">
        <v>257</v>
      </c>
      <c r="B176" s="38" t="s">
        <v>223</v>
      </c>
      <c r="C176" s="48">
        <v>7000000</v>
      </c>
    </row>
    <row r="177" spans="1:3" ht="69.75" customHeight="1">
      <c r="A177" s="17" t="s">
        <v>258</v>
      </c>
      <c r="B177" s="38" t="s">
        <v>223</v>
      </c>
      <c r="C177" s="48">
        <v>13018827.8</v>
      </c>
    </row>
    <row r="178" spans="1:3" ht="63.75" customHeight="1">
      <c r="A178" s="17" t="s">
        <v>278</v>
      </c>
      <c r="B178" s="38" t="s">
        <v>223</v>
      </c>
      <c r="C178" s="48">
        <v>4500000</v>
      </c>
    </row>
    <row r="179" spans="1:3" ht="15.75" customHeight="1">
      <c r="A179" s="16" t="s">
        <v>17</v>
      </c>
      <c r="B179" s="22"/>
      <c r="C179" s="47">
        <f>C95+C96</f>
        <v>792920447.7900001</v>
      </c>
    </row>
    <row r="180" ht="15.75">
      <c r="C180" s="31"/>
    </row>
    <row r="181" ht="15.75">
      <c r="C181" s="31"/>
    </row>
    <row r="182" ht="15.75">
      <c r="C182" s="31"/>
    </row>
    <row r="183" ht="15.75">
      <c r="C183" s="31"/>
    </row>
    <row r="184" ht="15.75">
      <c r="C184" s="31"/>
    </row>
    <row r="185" spans="1:4" s="3" customFormat="1" ht="15.75">
      <c r="A185" s="24"/>
      <c r="B185" s="27"/>
      <c r="C185" s="31"/>
      <c r="D185" s="58"/>
    </row>
    <row r="186" spans="1:4" s="3" customFormat="1" ht="15.75">
      <c r="A186" s="24"/>
      <c r="B186" s="27"/>
      <c r="C186" s="31"/>
      <c r="D186" s="58"/>
    </row>
    <row r="187" spans="1:4" s="5" customFormat="1" ht="15.75">
      <c r="A187" s="24"/>
      <c r="B187" s="27"/>
      <c r="C187" s="31"/>
      <c r="D187" s="64"/>
    </row>
    <row r="188" spans="1:4" s="3" customFormat="1" ht="15.75">
      <c r="A188" s="24"/>
      <c r="B188" s="27"/>
      <c r="C188" s="31"/>
      <c r="D188" s="58"/>
    </row>
    <row r="189" spans="1:4" s="5" customFormat="1" ht="15.75">
      <c r="A189" s="24"/>
      <c r="B189" s="27"/>
      <c r="C189" s="31"/>
      <c r="D189" s="64"/>
    </row>
    <row r="190" spans="1:4" s="3" customFormat="1" ht="15.75">
      <c r="A190" s="24"/>
      <c r="B190" s="27"/>
      <c r="C190" s="31"/>
      <c r="D190" s="58"/>
    </row>
    <row r="191" spans="1:4" s="5" customFormat="1" ht="15.75">
      <c r="A191" s="24"/>
      <c r="B191" s="27"/>
      <c r="C191" s="31"/>
      <c r="D191" s="64"/>
    </row>
    <row r="192" spans="1:4" s="5" customFormat="1" ht="15.75">
      <c r="A192" s="24"/>
      <c r="B192" s="27"/>
      <c r="C192" s="31"/>
      <c r="D192" s="64"/>
    </row>
    <row r="193" spans="1:4" s="5" customFormat="1" ht="15.75">
      <c r="A193" s="24"/>
      <c r="B193" s="27"/>
      <c r="C193" s="28"/>
      <c r="D193" s="64"/>
    </row>
    <row r="194" spans="1:4" s="4" customFormat="1" ht="15.75">
      <c r="A194" s="24"/>
      <c r="B194" s="27"/>
      <c r="C194" s="28"/>
      <c r="D194" s="61"/>
    </row>
    <row r="195" ht="15.75">
      <c r="C195" s="32"/>
    </row>
    <row r="207" ht="15.75">
      <c r="C207" s="32"/>
    </row>
    <row r="208" ht="15.75">
      <c r="C208" s="32"/>
    </row>
    <row r="210" ht="15.75">
      <c r="C210" s="32"/>
    </row>
    <row r="212" ht="15.75">
      <c r="C212" s="32"/>
    </row>
    <row r="216" ht="15.75">
      <c r="C216" s="32"/>
    </row>
  </sheetData>
  <sheetProtection/>
  <mergeCells count="6">
    <mergeCell ref="B1:C1"/>
    <mergeCell ref="A2:C2"/>
    <mergeCell ref="A7:C7"/>
    <mergeCell ref="A3:C3"/>
    <mergeCell ref="A4:C4"/>
    <mergeCell ref="B5:C5"/>
  </mergeCells>
  <printOptions/>
  <pageMargins left="0.7874015748031497" right="0.2755905511811024" top="0" bottom="0" header="0.5118110236220472" footer="0.15748031496062992"/>
  <pageSetup fitToHeight="0" fitToWidth="1" orientation="portrait" paperSize="9" scale="80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2023-12-20T08:21:40Z</cp:lastPrinted>
  <dcterms:created xsi:type="dcterms:W3CDTF">2002-10-10T06:25:05Z</dcterms:created>
  <dcterms:modified xsi:type="dcterms:W3CDTF">2023-12-20T08:21:46Z</dcterms:modified>
  <cp:category/>
  <cp:version/>
  <cp:contentType/>
  <cp:contentStatus/>
</cp:coreProperties>
</file>