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120" windowWidth="8610" windowHeight="5400" activeTab="1"/>
  </bookViews>
  <sheets>
    <sheet name="Приложение 6 2014" sheetId="1" r:id="rId1"/>
    <sheet name="Приложение 6 2015-2016" sheetId="2" r:id="rId2"/>
  </sheets>
  <definedNames>
    <definedName name="_xlnm._FilterDatabase" localSheetId="0" hidden="1">'Приложение 6 2014'!$A$10:$AB$490</definedName>
    <definedName name="_xlnm._FilterDatabase" localSheetId="1" hidden="1">'Приложение 6 2015-2016'!$A$11:$O$676</definedName>
    <definedName name="Z_2CD84674_6243_4FF7_BEA1_8EE0590AF9AF_.wvu.PrintArea" localSheetId="0" hidden="1">'Приложение 6 2014'!$A$1:$G$1010</definedName>
    <definedName name="Z_2CD84674_6243_4FF7_BEA1_8EE0590AF9AF_.wvu.PrintArea" localSheetId="1" hidden="1">'Приложение 6 2015-2016'!$A$1:$G$1011</definedName>
    <definedName name="Z_2CD84674_6243_4FF7_BEA1_8EE0590AF9AF_.wvu.PrintTitles" localSheetId="0" hidden="1">'Приложение 6 2014'!$7:$9</definedName>
    <definedName name="Z_2CD84674_6243_4FF7_BEA1_8EE0590AF9AF_.wvu.PrintTitles" localSheetId="1" hidden="1">'Приложение 6 2015-2016'!$7:$10</definedName>
    <definedName name="Z_2CD84674_6243_4FF7_BEA1_8EE0590AF9AF_.wvu.Rows" localSheetId="0" hidden="1">'Приложение 6 2014'!#REF!</definedName>
    <definedName name="Z_2CD84674_6243_4FF7_BEA1_8EE0590AF9AF_.wvu.Rows" localSheetId="1" hidden="1">'Приложение 6 2015-2016'!#REF!</definedName>
    <definedName name="Z_59977EBC_5D96_436D_A315_A503F0337AA8_.wvu.PrintArea" localSheetId="0" hidden="1">'Приложение 6 2014'!$A$1:$G$1009</definedName>
    <definedName name="Z_59977EBC_5D96_436D_A315_A503F0337AA8_.wvu.PrintArea" localSheetId="1" hidden="1">'Приложение 6 2015-2016'!$A$1:$G$1010</definedName>
    <definedName name="Z_59977EBC_5D96_436D_A315_A503F0337AA8_.wvu.PrintTitles" localSheetId="0" hidden="1">'Приложение 6 2014'!$9:$9</definedName>
    <definedName name="Z_59977EBC_5D96_436D_A315_A503F0337AA8_.wvu.PrintTitles" localSheetId="1" hidden="1">'Приложение 6 2015-2016'!$10:$10</definedName>
    <definedName name="Z_8FFF9C42_FD8E_4D68_BD6E_6B6F6EAA20FB_.wvu.PrintArea" localSheetId="0" hidden="1">'Приложение 6 2014'!$A$1:$G$1010</definedName>
    <definedName name="Z_8FFF9C42_FD8E_4D68_BD6E_6B6F6EAA20FB_.wvu.PrintArea" localSheetId="1" hidden="1">'Приложение 6 2015-2016'!$A$1:$G$1011</definedName>
    <definedName name="Z_8FFF9C42_FD8E_4D68_BD6E_6B6F6EAA20FB_.wvu.PrintTitles" localSheetId="0" hidden="1">'Приложение 6 2014'!$7:$9</definedName>
    <definedName name="Z_8FFF9C42_FD8E_4D68_BD6E_6B6F6EAA20FB_.wvu.PrintTitles" localSheetId="1" hidden="1">'Приложение 6 2015-2016'!$7:$10</definedName>
    <definedName name="Z_8FFF9C42_FD8E_4D68_BD6E_6B6F6EAA20FB_.wvu.Rows" localSheetId="0" hidden="1">'Приложение 6 2014'!#REF!</definedName>
    <definedName name="Z_8FFF9C42_FD8E_4D68_BD6E_6B6F6EAA20FB_.wvu.Rows" localSheetId="1" hidden="1">'Приложение 6 2015-2016'!#REF!</definedName>
    <definedName name="Z_96E817B1_3893_4FA8_A8D6_11AEE5915636_.wvu.PrintArea" localSheetId="0" hidden="1">'Приложение 6 2014'!$A$1:$G$1010</definedName>
    <definedName name="Z_96E817B1_3893_4FA8_A8D6_11AEE5915636_.wvu.PrintArea" localSheetId="1" hidden="1">'Приложение 6 2015-2016'!$A$1:$G$1011</definedName>
    <definedName name="Z_96E817B1_3893_4FA8_A8D6_11AEE5915636_.wvu.PrintTitles" localSheetId="0" hidden="1">'Приложение 6 2014'!$7:$9</definedName>
    <definedName name="Z_96E817B1_3893_4FA8_A8D6_11AEE5915636_.wvu.PrintTitles" localSheetId="1" hidden="1">'Приложение 6 2015-2016'!$7:$10</definedName>
    <definedName name="Z_96E817B1_3893_4FA8_A8D6_11AEE5915636_.wvu.Rows" localSheetId="0" hidden="1">'Приложение 6 2014'!#REF!</definedName>
    <definedName name="Z_96E817B1_3893_4FA8_A8D6_11AEE5915636_.wvu.Rows" localSheetId="1" hidden="1">'Приложение 6 2015-2016'!#REF!</definedName>
    <definedName name="Z_EB6F0679_7D8D_4B13_8495_3DA17C4D7382_.wvu.Cols" localSheetId="0" hidden="1">'Приложение 6 2014'!#REF!</definedName>
    <definedName name="Z_EB6F0679_7D8D_4B13_8495_3DA17C4D7382_.wvu.Cols" localSheetId="1" hidden="1">'Приложение 6 2015-2016'!#REF!</definedName>
    <definedName name="Z_EB6F0679_7D8D_4B13_8495_3DA17C4D7382_.wvu.PrintArea" localSheetId="0" hidden="1">'Приложение 6 2014'!$A$2:$G$1009</definedName>
    <definedName name="Z_EB6F0679_7D8D_4B13_8495_3DA17C4D7382_.wvu.PrintArea" localSheetId="1" hidden="1">'Приложение 6 2015-2016'!$A$2:$G$1010</definedName>
    <definedName name="Z_EB6F0679_7D8D_4B13_8495_3DA17C4D7382_.wvu.PrintTitles" localSheetId="0" hidden="1">'Приложение 6 2014'!$9:$9</definedName>
    <definedName name="Z_EB6F0679_7D8D_4B13_8495_3DA17C4D7382_.wvu.PrintTitles" localSheetId="1" hidden="1">'Приложение 6 2015-2016'!$10:$10</definedName>
    <definedName name="Z_EB6F0679_7D8D_4B13_8495_3DA17C4D7382_.wvu.Rows" localSheetId="0" hidden="1">'Приложение 6 2014'!#REF!,'Приложение 6 2014'!#REF!,'Приложение 6 2014'!#REF!,'Приложение 6 2014'!#REF!,'Приложение 6 2014'!#REF!,'Приложение 6 2014'!#REF!,'Приложение 6 2014'!#REF!,'Приложение 6 2014'!$711:$712,'Приложение 6 2014'!#REF!,'Приложение 6 2014'!#REF!</definedName>
    <definedName name="Z_EB6F0679_7D8D_4B13_8495_3DA17C4D7382_.wvu.Rows" localSheetId="1" hidden="1">'Приложение 6 2015-2016'!#REF!,'Приложение 6 2015-2016'!#REF!,'Приложение 6 2015-2016'!#REF!,'Приложение 6 2015-2016'!#REF!,'Приложение 6 2015-2016'!#REF!,'Приложение 6 2015-2016'!#REF!,'Приложение 6 2015-2016'!#REF!,'Приложение 6 2015-2016'!$712:$713,'Приложение 6 2015-2016'!#REF!,'Приложение 6 2015-2016'!#REF!</definedName>
    <definedName name="_xlnm.Print_Titles" localSheetId="0">'Приложение 6 2014'!$9:$9</definedName>
    <definedName name="_xlnm.Print_Titles" localSheetId="1">'Приложение 6 2015-2016'!$10:$10</definedName>
    <definedName name="_xlnm.Print_Area" localSheetId="0">'Приложение 6 2014'!$A$1:$I$492</definedName>
    <definedName name="_xlnm.Print_Area" localSheetId="1">'Приложение 6 2015-2016'!$A$1:$O$493</definedName>
  </definedNames>
  <calcPr fullCalcOnLoad="1"/>
</workbook>
</file>

<file path=xl/sharedStrings.xml><?xml version="1.0" encoding="utf-8"?>
<sst xmlns="http://schemas.openxmlformats.org/spreadsheetml/2006/main" count="4853" uniqueCount="346">
  <si>
    <t>Подпрограмма 2 "Подготовка объектов и систем жизнеобеспечения на территории ЗАТО Видяево к работе в осенне-зимний период"</t>
  </si>
  <si>
    <t>75 2 2017</t>
  </si>
  <si>
    <t>Подпрограмма 2 "Благоустройство территории  ЗАТО Видяево"</t>
  </si>
  <si>
    <t>75 2 2023</t>
  </si>
  <si>
    <t>71 1 2022</t>
  </si>
  <si>
    <t>75 1 2022</t>
  </si>
  <si>
    <t>75 4 0000</t>
  </si>
  <si>
    <t>75 4 0005</t>
  </si>
  <si>
    <t>75 4 5159</t>
  </si>
  <si>
    <t>Капитальные вложения в объекты недвижимого имущества государственной (муниципальной) собственности</t>
  </si>
  <si>
    <t>79 1 2021</t>
  </si>
  <si>
    <t>Реализация мероприятий по энергоэффективности и развитию энергетики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</si>
  <si>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</si>
  <si>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</si>
  <si>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</si>
  <si>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</si>
  <si>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</si>
  <si>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77 1 2019</t>
  </si>
  <si>
    <t>77 1 0000</t>
  </si>
  <si>
    <t>77 0 0000</t>
  </si>
  <si>
    <t>Реализация мероприятий по охране окружающей среды</t>
  </si>
  <si>
    <t>Муниципальная программа "Охрана окружающей среды ЗАТО Видяево"</t>
  </si>
  <si>
    <t>Подпрограмма 1 "Охрана окружающей среды ЗАТО Видяево"</t>
  </si>
  <si>
    <t>70 1 2022</t>
  </si>
  <si>
    <t>70 1 0000</t>
  </si>
  <si>
    <t>70 0 0000</t>
  </si>
  <si>
    <t>Муниципальная программа "Развитие образования ЗАТО Видяево"</t>
  </si>
  <si>
    <t>Подпрограмма 1 "Модернизация образования ЗАТО Видяево"</t>
  </si>
  <si>
    <t>73 0 0000</t>
  </si>
  <si>
    <t>73 1 2022</t>
  </si>
  <si>
    <t>73 1 0000</t>
  </si>
  <si>
    <t>Муниципальная программа "Развитие физической культуры и спорта ЗАТО Видяево"</t>
  </si>
  <si>
    <t>Подпрограмма 1 "Развитие физической культуры и спорта в ЗАТО Видяево"</t>
  </si>
  <si>
    <t>73 1 2023</t>
  </si>
  <si>
    <t>Другие вопросы в области культуры, кинематографии</t>
  </si>
  <si>
    <t>74 1 2018</t>
  </si>
  <si>
    <t>74 0 0000</t>
  </si>
  <si>
    <t>74 1 0000</t>
  </si>
  <si>
    <t>Муниципальная программа "Развитие культуры и сохранение культурного наследия в ЗАТО Видяево"</t>
  </si>
  <si>
    <t>Подпрограмма 1 "Развитие культуры и сохранение культурного наследия в ЗАТО Видяево"</t>
  </si>
  <si>
    <t>Реализация мероприятий по развитию музейной и туристко-экскурсионной деятельности</t>
  </si>
  <si>
    <t>71 1 1302</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</si>
  <si>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</si>
  <si>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</si>
  <si>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83 3 7556</t>
  </si>
  <si>
    <t>Реализация Закона Мурманской области "О комиссиях по делам несовершеннолетних и защите их прав в Мурманской области"</t>
  </si>
  <si>
    <t>74 1 2022</t>
  </si>
  <si>
    <t>82 2 0601</t>
  </si>
  <si>
    <t>82 0 0000</t>
  </si>
  <si>
    <t>82 2 0000</t>
  </si>
  <si>
    <t>82 2 0603</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</si>
  <si>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</si>
  <si>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82 1 2999</t>
  </si>
  <si>
    <t>82 1 0000</t>
  </si>
  <si>
    <t>Подпрограмма 1 "Повышение эффективности бюджетных расходов в ЗАТО Видяево"</t>
  </si>
  <si>
    <t>83 2 0000</t>
  </si>
  <si>
    <t>83 2 2999</t>
  </si>
  <si>
    <t>Подпрограмма 2 "Развитие муниципальной службы в городском округе ЗАТО Видяево"</t>
  </si>
  <si>
    <t>Национальная безопасность и правоохранительная деятельность</t>
  </si>
  <si>
    <t>Сумма</t>
  </si>
  <si>
    <t>Наименование</t>
  </si>
  <si>
    <t>Раздел</t>
  </si>
  <si>
    <t>Под-раздел</t>
  </si>
  <si>
    <t>Целевая статья</t>
  </si>
  <si>
    <t>Вид расхода</t>
  </si>
  <si>
    <t>Общегосударственные вопросы</t>
  </si>
  <si>
    <t>01</t>
  </si>
  <si>
    <t>03</t>
  </si>
  <si>
    <t>02</t>
  </si>
  <si>
    <t>04</t>
  </si>
  <si>
    <t>Другие общегосударственные вопросы</t>
  </si>
  <si>
    <t>Резервные фонды</t>
  </si>
  <si>
    <t>08</t>
  </si>
  <si>
    <t>Дошкольное образование</t>
  </si>
  <si>
    <t>Код ведомства</t>
  </si>
  <si>
    <t>05</t>
  </si>
  <si>
    <t>Коммунальное хозяйство</t>
  </si>
  <si>
    <t>Другие вопросы в области жилищно-коммунального хозяйства</t>
  </si>
  <si>
    <t>Образование</t>
  </si>
  <si>
    <t>07</t>
  </si>
  <si>
    <t>Другие вопросы в области образования</t>
  </si>
  <si>
    <t>09</t>
  </si>
  <si>
    <t>Социальная политика</t>
  </si>
  <si>
    <t>10</t>
  </si>
  <si>
    <t>Социальное обеспечение населения</t>
  </si>
  <si>
    <t xml:space="preserve">Культура </t>
  </si>
  <si>
    <t>Общее образование</t>
  </si>
  <si>
    <t>Молодежная политика и оздоровление детей</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</si>
  <si>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</si>
  <si>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</si>
  <si>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Жилищно-коммунальное хозяйство</t>
  </si>
  <si>
    <t>Функционирование законодательных (представительных) органов государственной власти и представительных органов муниципальных образований</t>
  </si>
  <si>
    <t>12</t>
  </si>
  <si>
    <t>Национальная оборона</t>
  </si>
  <si>
    <t>Мобилизационная  и вневойсковая подготовка</t>
  </si>
  <si>
    <t>06</t>
  </si>
  <si>
    <t>Другие вопросы в области социальной политики</t>
  </si>
  <si>
    <t>Жилищное хозяйство</t>
  </si>
  <si>
    <t>Благоустройство</t>
  </si>
  <si>
    <t>Физическая культура и спорт</t>
  </si>
  <si>
    <t>Охрана семьи и детства</t>
  </si>
  <si>
    <t>914</t>
  </si>
  <si>
    <t>915</t>
  </si>
  <si>
    <t>916</t>
  </si>
  <si>
    <t>917</t>
  </si>
  <si>
    <t>Защита населения и территории от чрезвычайных ситуаций природного и техногенного характера, гражданская оборона</t>
  </si>
  <si>
    <t>Пенсионное обеспечение</t>
  </si>
  <si>
    <t>Национальная экономика</t>
  </si>
  <si>
    <t>Другие вопросы в области национальной экономики</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</si>
  <si>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</si>
  <si>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</si>
  <si>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11</t>
  </si>
  <si>
    <t>13</t>
  </si>
  <si>
    <t>Массовый спорт</t>
  </si>
  <si>
    <t>Доплаты к пенсиям муниципальных служащих</t>
  </si>
  <si>
    <t xml:space="preserve">Культура и кинематография </t>
  </si>
  <si>
    <t>Физическая культура</t>
  </si>
  <si>
    <t>Органы юстиции</t>
  </si>
  <si>
    <t>Муниципальное казенное учреждение "Финансовый отдел администрации ЗАТО Видяево"</t>
  </si>
  <si>
    <t>Муниципальное казенное учреждение "Отдел образования, культуры, спорта и молодежной политики администрации ЗАТО Видяево"</t>
  </si>
  <si>
    <t>Муниципальное учреждение "Совет депутатов ЗАТО Видяево"</t>
  </si>
  <si>
    <t>Дорожное хозяйство (дорожные фонды)</t>
  </si>
  <si>
    <t>400</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</si>
  <si>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</si>
  <si>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</si>
  <si>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200</t>
  </si>
  <si>
    <t>800</t>
  </si>
  <si>
    <t>600</t>
  </si>
  <si>
    <t>300</t>
  </si>
  <si>
    <t>Социальное обеспечение и иные выплаты населению</t>
  </si>
  <si>
    <t>Иные межбюджетные трансферты на переселение граждан из закрытых административно-территориальных образований</t>
  </si>
  <si>
    <t>Другие вопросы в области национальной безопасности и правоохранительной деятельности</t>
  </si>
  <si>
    <t>14</t>
  </si>
  <si>
    <t>Связь и информатика</t>
  </si>
  <si>
    <t>Администрация ЗАТО пос. Видяево</t>
  </si>
  <si>
    <t>2014 год</t>
  </si>
  <si>
    <t>Здравоохранение</t>
  </si>
  <si>
    <t>Другие вопросы в области здравоохранения</t>
  </si>
  <si>
    <t>Ведомственная структура расходов бюджета ЗАТО Видяево на 2014 год</t>
  </si>
  <si>
    <t>83 0 0000</t>
  </si>
  <si>
    <t>Муниципальная программа "Эффективное муниципальное управление в ЗАТО Видяево"</t>
  </si>
  <si>
    <t>83 3 0000</t>
  </si>
  <si>
    <t>83 3 0401</t>
  </si>
  <si>
    <t>Расходы на выплаты по оплате труда главы местной администрации</t>
  </si>
  <si>
    <t>83 3 0601</t>
  </si>
  <si>
    <t>рублей</t>
  </si>
  <si>
    <t>Расходы на выплаты по оплате труда работников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</si>
  <si>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</si>
  <si>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работников органов местного самоуправления</t>
  </si>
  <si>
    <t>Закупка товаров, работ и услуг для государственных (муниципальных) нужд</t>
  </si>
  <si>
    <t>83 3 0603</t>
  </si>
  <si>
    <t>Муниципальная программа "Обеспечение общественного порядка и безопасности населения муниципального образования ЗАТО Видяево"</t>
  </si>
  <si>
    <t>76 0 0000</t>
  </si>
  <si>
    <t>76 2 0000</t>
  </si>
  <si>
    <t>76 2 2001</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</si>
  <si>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</si>
  <si>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Резервный фонд ЗАТО Видяево</t>
  </si>
  <si>
    <t>Иные бюджетные ассигнования</t>
  </si>
  <si>
    <t>71 1 2015</t>
  </si>
  <si>
    <t>71 0 0000</t>
  </si>
  <si>
    <t>71 1 0000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</si>
  <si>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</si>
  <si>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</si>
  <si>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Реализация мероприятий по социальной поддержке граждан в трудной жизненной ситуации</t>
  </si>
  <si>
    <t>71 1 2017</t>
  </si>
  <si>
    <t>Организация и проведение городских, общественнозначимых, культурно-массовых и культурных мероприятий</t>
  </si>
  <si>
    <t>76 3 2999</t>
  </si>
  <si>
    <t>76 3 0000</t>
  </si>
  <si>
    <t>Подпрограмма 3 «Противодействие коррупции в ЗАТО Видяево»</t>
  </si>
  <si>
    <t>Прочие направления расходов муниципальной программы</t>
  </si>
  <si>
    <t>81 2 2010</t>
  </si>
  <si>
    <t>81 0 0000</t>
  </si>
  <si>
    <t>81 2 0000</t>
  </si>
  <si>
    <t>Муниципальная программа "Информационное общество ЗАТО Видяево"</t>
  </si>
  <si>
    <t>Подпрограмма 2 "Развитие информационного общества в ЗАТО Видяево"</t>
  </si>
  <si>
    <t>Мероприятия в области информационно-коммуникационной и телекоммуникационной инфраструктуры информационного общества</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</si>
  <si>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</si>
  <si>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</si>
  <si>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</si>
  <si>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Субвенции на осуществление первичного воинского учета на территориях , где отсутствуют военные комиссариаты</t>
  </si>
  <si>
    <t>83 3 5119</t>
  </si>
  <si>
    <t>Субвенции на государственную регистрацию актов гражданского состояния</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</si>
  <si>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</si>
  <si>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</si>
  <si>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76 2 2999</t>
  </si>
  <si>
    <t>76 4 2023</t>
  </si>
  <si>
    <t>76 4 0000</t>
  </si>
  <si>
    <t>Подпрограмма 4 "Профилактика правонарушений и обеспечение общественной безопасности в ЗАТО Видяево"</t>
  </si>
  <si>
    <t>Реализация мероприятий по содержанию социальной, инженерной и жилищно-коммунальной инфраструктуры ЗАТО Видяево</t>
  </si>
  <si>
    <t>Предоставление субсидий бюджетным, автономным учреждениям и иным некоммерческим организациям</t>
  </si>
  <si>
    <t>76 4 2999</t>
  </si>
  <si>
    <t>78 1 2020</t>
  </si>
  <si>
    <t>78 0 0000</t>
  </si>
  <si>
    <t>78 1 0000</t>
  </si>
  <si>
    <t>Муниципальная программа "Развитие транспортной системы ЗАТО Видяево"</t>
  </si>
  <si>
    <t>Подпрограмма 1 "Развитие транспортной инфраструктуры ЗАТО Видяево"</t>
  </si>
  <si>
    <t>Реализация мероприятий по Дорожному фонду</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</si>
  <si>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</si>
  <si>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</si>
  <si>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</si>
  <si>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</si>
  <si>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</si>
  <si>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</si>
  <si>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80 1 2017</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</si>
  <si>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</si>
  <si>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</si>
  <si>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</si>
  <si>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</si>
  <si>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</si>
  <si>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</si>
  <si>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</si>
  <si>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83 1 2999</t>
  </si>
  <si>
    <t>83 1 0000</t>
  </si>
  <si>
    <t>Подпрограмма 1 "Развитие земельно-имущественных отношений на территории  ЗАТО Видяево"</t>
  </si>
  <si>
    <t>75 1 2023</t>
  </si>
  <si>
    <t>75 0 0000</t>
  </si>
  <si>
    <t>75 1 0000</t>
  </si>
  <si>
    <t>Муниципальная программа "Обеспечение комфортной среды проживания населения муниципального образования ЗАТО Видяево"</t>
  </si>
  <si>
    <t>Подпрограмма 1 "Развитие жилищно-коммунального комплекса ЗАТО Видяево"</t>
  </si>
  <si>
    <t>75 1 2999</t>
  </si>
  <si>
    <t>75 3 2022</t>
  </si>
  <si>
    <t>75 2 0000</t>
  </si>
  <si>
    <t>Подпрограмма 3 "Капитальный и текущий ремонт объектов муниципальной собственности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</si>
  <si>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</si>
  <si>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75 3 0000</t>
  </si>
  <si>
    <t>79 0 0000</t>
  </si>
  <si>
    <t>79 2 0000</t>
  </si>
  <si>
    <t>79 2 2021</t>
  </si>
  <si>
    <t>Муниципальная программа "Энергоэффективность и развитие энергетики в ЗАТО Видяево"</t>
  </si>
  <si>
    <t>Расходы на выплаты по оплате труда депутатов представительного органа муниципального образования</t>
  </si>
  <si>
    <t>70 5 0601</t>
  </si>
  <si>
    <t>70 5 0000</t>
  </si>
  <si>
    <t>70 1 2011</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</si>
  <si>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</si>
  <si>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</si>
  <si>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</si>
  <si>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71 2 2015</t>
  </si>
  <si>
    <t>71 2 0000</t>
  </si>
  <si>
    <t>Подпрограмма 2 "Обеспечение выполнения государственных полномочий по опеке и попечительству на территории ЗАТО Видяево"</t>
  </si>
  <si>
    <t>71 2 2017</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</si>
  <si>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</si>
  <si>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</si>
  <si>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74 1 2017</t>
  </si>
  <si>
    <t>76 1 2999</t>
  </si>
  <si>
    <t>76 1 0000</t>
  </si>
  <si>
    <t>Подпрограмма 1 "Профилактика наркомании и алкоголизма в молодежной среде ЗАТО Видяево"</t>
  </si>
  <si>
    <t>70 1 0005</t>
  </si>
  <si>
    <t>73 1 2016</t>
  </si>
  <si>
    <t>Реализация мероприятий по привлечению населения ЗАТО Видяево к физической культуре и спорту</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</si>
  <si>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</si>
  <si>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</si>
  <si>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70 1 7533</t>
  </si>
  <si>
    <t>70 1 7538</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</si>
  <si>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</si>
  <si>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</si>
  <si>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</si>
  <si>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</si>
  <si>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</si>
  <si>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</si>
  <si>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</si>
  <si>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</si>
  <si>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</si>
  <si>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</si>
  <si>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</si>
  <si>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</si>
  <si>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70 2 2011</t>
  </si>
  <si>
    <t>70 2 0000</t>
  </si>
  <si>
    <t>Подпрограмма 2 "Молодежь ЗАТО Видяево"</t>
  </si>
  <si>
    <t>70 4 2014</t>
  </si>
  <si>
    <t>70 4 0000</t>
  </si>
  <si>
    <t xml:space="preserve">Подпрограмма 4 «Отдых, оздоровление и занятость детей и молодежи ЗАТО Видяево» </t>
  </si>
  <si>
    <t>Реализация мероприятий связанных  с отдыхом и оздоровлением детей ЗАТО Видяево</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</si>
  <si>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</si>
  <si>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</si>
  <si>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70 3 2011</t>
  </si>
  <si>
    <t>70 3 0000</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</si>
  <si>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</si>
  <si>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</si>
  <si>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</si>
  <si>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</si>
  <si>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77 1 2017</t>
  </si>
  <si>
    <t>74 1 5144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</si>
  <si>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</si>
  <si>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74 1 7103</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</si>
  <si>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</si>
  <si>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</si>
  <si>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</si>
  <si>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71 2 7521</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</si>
  <si>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</si>
  <si>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</si>
  <si>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</si>
  <si>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</si>
  <si>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</si>
  <si>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</si>
  <si>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</si>
  <si>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</si>
  <si>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</si>
  <si>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</si>
  <si>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73 1 0005</t>
  </si>
  <si>
    <t>83 3 7555</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</si>
  <si>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</si>
  <si>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</si>
  <si>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Расходы на выплату по оплате труда главы муниципального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</si>
  <si>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</si>
  <si>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</si>
  <si>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81 1 0000</t>
  </si>
  <si>
    <t>81 1 0005</t>
  </si>
  <si>
    <t>81 1 2017</t>
  </si>
  <si>
    <t>Средства массовой информации</t>
  </si>
  <si>
    <t>Периодическая печать и издательства</t>
  </si>
  <si>
    <t>Подпрограмма 1 "Информирование населения о деятельности органов местного самоуправления ЗАТО Видяево"</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</si>
  <si>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</si>
  <si>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t>
  </si>
  <si>
    <t xml:space="preserve">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</si>
  <si>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</si>
  <si>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t>
  </si>
  <si>
    <t>Ведомственная структура расходов бюджета ЗАТО Видяево на плановый период  2015 и 2016 годов</t>
  </si>
  <si>
    <t>78 1 4001</t>
  </si>
  <si>
    <t>Строительство объектов социального и производственного комплексов, в том числе объектов общегражданского назначения, жилья, инфраструктуры</t>
  </si>
  <si>
    <t>81 2 7056</t>
  </si>
  <si>
    <t>Создание и развитие сети МФЦ предоставления государственных и муниципальных услуг</t>
  </si>
  <si>
    <t>Аналитическая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</si>
  <si>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Аналитическая 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</si>
  <si>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Аналитическая ведомственная целевая программа "Обеспечение выполнения муниципальных услуг (работ) для комфортного проживания населения ЗАТО Видяево"</t>
  </si>
  <si>
    <t>Аналитическая ведомственная целевая программа "Обеспечение качественного и эффективного управления бюджетными средствами ЗАТО Видяево"</t>
  </si>
  <si>
    <t>Аналитическая ведомственная целевая программа "Обеспечение деятельности Администрации ЗАТО Видяево"</t>
  </si>
  <si>
    <t>Приложение 6</t>
  </si>
  <si>
    <t>Приложение 6.1</t>
  </si>
  <si>
    <t>83 3 2999</t>
  </si>
  <si>
    <t xml:space="preserve"> </t>
  </si>
  <si>
    <t>Непрограммная часть</t>
  </si>
  <si>
    <t>Непрограммная часть Совета депутатов ЗАТО Видяево</t>
  </si>
  <si>
    <t>ОКСМП</t>
  </si>
  <si>
    <t>70 5 0603</t>
  </si>
  <si>
    <t>Софинансирование из бюджета ЗАТО Видяево</t>
  </si>
  <si>
    <r>
      <t xml:space="preserve">от </t>
    </r>
    <r>
      <rPr>
        <u val="single"/>
        <sz val="12"/>
        <rFont val="Times New Roman"/>
        <family val="1"/>
      </rPr>
      <t>_31.01.2014г.  № _182__</t>
    </r>
  </si>
  <si>
    <t>от _31.01.2014г.  № _182__</t>
  </si>
  <si>
    <t>99 0 0000</t>
  </si>
  <si>
    <t>99 1 0000</t>
  </si>
  <si>
    <t>99 1 0101</t>
  </si>
  <si>
    <t>99 1 0301</t>
  </si>
  <si>
    <t>99 1 0601</t>
  </si>
  <si>
    <t>99 1 0603</t>
  </si>
  <si>
    <t>73 1 2024</t>
  </si>
  <si>
    <t>к  решению Совета депутатов ЗАТО Видяево</t>
  </si>
  <si>
    <t>"О внесении изменений в решение Совета депутатов ЗАТО Видяево от 24.12.2013 № 176 «Об утверждении бюджета ЗАТО Видяево
на 2014 год и на плановый период 2015 и 2016 годов»</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</si>
</sst>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
    <numFmt numFmtId="174" formatCode="0.000000"/>
    <numFmt numFmtId="175" formatCode="0.00000"/>
    <numFmt numFmtId="176" formatCode="0.0000"/>
    <numFmt numFmtId="177" formatCode="0.000"/>
    <numFmt numFmtId="178" formatCode="0.0000000"/>
    <numFmt numFmtId="179" formatCode="0.000000000"/>
    <numFmt numFmtId="180" formatCode="0.0000000000"/>
    <numFmt numFmtId="181" formatCode="0.00000000000"/>
    <numFmt numFmtId="182" formatCode="0.00000000"/>
  </numFmts>
  <fonts count="66">
    <font>
      <sz val="10"/>
      <name val="Arial Cyr"/>
      <family val="0"/>
    </font>
    <font>
      <sz val="11"/>
      <color indexed="8"/>
      <name val="Calibri"/>
      <family val="2"/>
    </font>
    <font>
      <b/>
      <sz val="12"/>
      <name val="Times New Roman Cyr"/>
      <family val="1"/>
    </font>
    <font>
      <sz val="12"/>
      <name val="Times New Roman Cyr"/>
      <family val="1"/>
    </font>
    <font>
      <sz val="10"/>
      <name val="Times New Roman CYR"/>
      <family val="1"/>
    </font>
    <font>
      <sz val="12"/>
      <color indexed="10"/>
      <name val="Times New Roman Cyr"/>
      <family val="1"/>
    </font>
    <font>
      <sz val="14"/>
      <name val="Times New Roman CYR"/>
      <family val="1"/>
    </font>
    <font>
      <b/>
      <sz val="14"/>
      <name val="Times New Roman CYR"/>
      <family val="1"/>
    </font>
    <font>
      <i/>
      <sz val="12"/>
      <name val="Times New Roman CYR"/>
      <family val="1"/>
    </font>
    <font>
      <sz val="12"/>
      <name val="Times New Roman CYR"/>
      <family val="0"/>
    </font>
    <font>
      <sz val="12"/>
      <name val="Times New Roman"/>
      <family val="1"/>
    </font>
    <font>
      <sz val="10"/>
      <name val="Times New Roman"/>
      <family val="1"/>
    </font>
    <font>
      <sz val="14"/>
      <name val="Times New Roman"/>
      <family val="1"/>
    </font>
    <font>
      <i/>
      <sz val="12"/>
      <name val="Times New Roman"/>
      <family val="1"/>
    </font>
    <font>
      <b/>
      <sz val="16"/>
      <name val="Times New Roman CYR"/>
      <family val="1"/>
    </font>
    <font>
      <sz val="14"/>
      <color indexed="10"/>
      <name val="Times New Roman Cyr"/>
      <family val="1"/>
    </font>
    <font>
      <sz val="8"/>
      <name val="Arial Cyr"/>
      <family val="0"/>
    </font>
    <font>
      <b/>
      <sz val="12"/>
      <name val="Times New Roman CYR"/>
      <family val="0"/>
    </font>
    <font>
      <b/>
      <sz val="12"/>
      <name val="Times New Roman"/>
      <family val="1"/>
    </font>
    <font>
      <sz val="12"/>
      <color indexed="10"/>
      <name val="Times New Roman CYR"/>
      <family val="0"/>
    </font>
    <font>
      <sz val="14"/>
      <color indexed="10"/>
      <name val="Times New Roman CYR"/>
      <family val="0"/>
    </font>
    <font>
      <sz val="12"/>
      <color indexed="8"/>
      <name val="Times New Roman"/>
      <family val="1"/>
    </font>
    <font>
      <b/>
      <sz val="14"/>
      <color indexed="10"/>
      <name val="Times New Roman CYR"/>
      <family val="0"/>
    </font>
    <font>
      <b/>
      <sz val="12"/>
      <color indexed="10"/>
      <name val="Times New Roman Cyr"/>
      <family val="0"/>
    </font>
    <font>
      <b/>
      <sz val="12"/>
      <color indexed="8"/>
      <name val="Times New Roman"/>
      <family val="1"/>
    </font>
    <font>
      <b/>
      <i/>
      <sz val="12"/>
      <name val="Times New Roman"/>
      <family val="1"/>
    </font>
    <font>
      <i/>
      <sz val="12"/>
      <color indexed="8"/>
      <name val="Times New Roman"/>
      <family val="1"/>
    </font>
    <font>
      <b/>
      <i/>
      <sz val="12"/>
      <name val="Times New Roman CYR"/>
      <family val="0"/>
    </font>
    <font>
      <b/>
      <i/>
      <sz val="12"/>
      <name val="Times New Roman Cyr"/>
      <family val="1"/>
    </font>
    <font>
      <i/>
      <sz val="10"/>
      <name val="Times New Roman"/>
      <family val="1"/>
    </font>
    <font>
      <i/>
      <sz val="12"/>
      <color indexed="10"/>
      <name val="Times New Roman Cyr"/>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right/>
      <top/>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196">
    <xf numFmtId="0" fontId="0" fillId="0" borderId="0" xfId="0" applyAlignment="1">
      <alignment/>
    </xf>
    <xf numFmtId="0" fontId="3" fillId="0" borderId="0" xfId="0" applyFont="1" applyBorder="1" applyAlignment="1">
      <alignment/>
    </xf>
    <xf numFmtId="0" fontId="2" fillId="0" borderId="0" xfId="0" applyFont="1" applyBorder="1" applyAlignment="1">
      <alignment/>
    </xf>
    <xf numFmtId="0" fontId="2" fillId="32" borderId="0" xfId="0" applyFont="1" applyFill="1" applyBorder="1" applyAlignment="1">
      <alignment/>
    </xf>
    <xf numFmtId="0" fontId="3" fillId="0" borderId="0" xfId="0" applyFont="1" applyBorder="1" applyAlignment="1">
      <alignment horizontal="center" vertical="top"/>
    </xf>
    <xf numFmtId="0" fontId="2"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xf>
    <xf numFmtId="49" fontId="3" fillId="0" borderId="0" xfId="0" applyNumberFormat="1" applyFont="1" applyBorder="1" applyAlignment="1">
      <alignment/>
    </xf>
    <xf numFmtId="0" fontId="5" fillId="0" borderId="0" xfId="0" applyFont="1" applyBorder="1" applyAlignment="1">
      <alignment/>
    </xf>
    <xf numFmtId="0" fontId="11" fillId="0" borderId="0" xfId="0" applyFont="1" applyAlignment="1">
      <alignment/>
    </xf>
    <xf numFmtId="0" fontId="3" fillId="0" borderId="0" xfId="0" applyFont="1" applyFill="1" applyBorder="1" applyAlignment="1">
      <alignment wrapText="1"/>
    </xf>
    <xf numFmtId="172" fontId="12" fillId="0" borderId="0" xfId="0" applyNumberFormat="1" applyFont="1" applyFill="1" applyAlignment="1">
      <alignment horizontal="right"/>
    </xf>
    <xf numFmtId="172" fontId="7" fillId="0" borderId="0" xfId="0" applyNumberFormat="1" applyFont="1" applyFill="1" applyBorder="1" applyAlignment="1">
      <alignment horizontal="right" wrapText="1"/>
    </xf>
    <xf numFmtId="172" fontId="6" fillId="0" borderId="0" xfId="0" applyNumberFormat="1" applyFont="1" applyFill="1" applyBorder="1" applyAlignment="1">
      <alignment horizontal="right" wrapText="1"/>
    </xf>
    <xf numFmtId="3" fontId="3" fillId="0" borderId="0" xfId="0" applyNumberFormat="1" applyFont="1" applyFill="1" applyBorder="1" applyAlignment="1">
      <alignment horizontal="left" wrapText="1"/>
    </xf>
    <xf numFmtId="3" fontId="3" fillId="0" borderId="0" xfId="0" applyNumberFormat="1" applyFont="1" applyFill="1" applyBorder="1" applyAlignment="1">
      <alignment wrapText="1"/>
    </xf>
    <xf numFmtId="0" fontId="2" fillId="0" borderId="0" xfId="0" applyFont="1" applyFill="1" applyBorder="1" applyAlignment="1">
      <alignment wrapText="1"/>
    </xf>
    <xf numFmtId="172" fontId="6" fillId="0" borderId="0" xfId="0" applyNumberFormat="1" applyFont="1" applyFill="1" applyBorder="1" applyAlignment="1">
      <alignment horizontal="right"/>
    </xf>
    <xf numFmtId="172" fontId="7" fillId="0" borderId="0" xfId="0" applyNumberFormat="1" applyFont="1" applyFill="1" applyBorder="1" applyAlignment="1">
      <alignment horizontal="right"/>
    </xf>
    <xf numFmtId="49" fontId="3" fillId="0" borderId="0" xfId="0" applyNumberFormat="1" applyFont="1" applyFill="1" applyBorder="1" applyAlignment="1">
      <alignment wrapText="1"/>
    </xf>
    <xf numFmtId="49" fontId="3" fillId="0" borderId="0" xfId="0" applyNumberFormat="1" applyFont="1" applyFill="1" applyBorder="1" applyAlignment="1">
      <alignment horizontal="left" wrapText="1"/>
    </xf>
    <xf numFmtId="0" fontId="10" fillId="0" borderId="0" xfId="0" applyFont="1" applyFill="1" applyAlignment="1">
      <alignment wrapText="1"/>
    </xf>
    <xf numFmtId="3" fontId="4" fillId="0" borderId="0" xfId="0" applyNumberFormat="1" applyFont="1" applyFill="1" applyBorder="1" applyAlignment="1">
      <alignment horizontal="right"/>
    </xf>
    <xf numFmtId="0" fontId="11" fillId="0" borderId="0" xfId="0" applyFont="1" applyFill="1" applyAlignment="1">
      <alignment horizontal="right" wrapText="1"/>
    </xf>
    <xf numFmtId="3" fontId="11" fillId="0" borderId="0" xfId="0" applyNumberFormat="1" applyFont="1" applyFill="1" applyBorder="1" applyAlignment="1">
      <alignment horizontal="right" wrapText="1"/>
    </xf>
    <xf numFmtId="0" fontId="8" fillId="0" borderId="10" xfId="0" applyFont="1" applyFill="1" applyBorder="1" applyAlignment="1">
      <alignment horizontal="right" wrapText="1"/>
    </xf>
    <xf numFmtId="0" fontId="14" fillId="0" borderId="0" xfId="0" applyFont="1" applyFill="1" applyBorder="1" applyAlignment="1">
      <alignment horizontal="center" wrapText="1"/>
    </xf>
    <xf numFmtId="0" fontId="8" fillId="0" borderId="0" xfId="0" applyFont="1" applyFill="1" applyBorder="1" applyAlignment="1">
      <alignment horizontal="right" wrapText="1"/>
    </xf>
    <xf numFmtId="172" fontId="13" fillId="0" borderId="11" xfId="0" applyNumberFormat="1" applyFont="1" applyFill="1" applyBorder="1" applyAlignment="1">
      <alignment horizontal="center" vertical="center" wrapText="1"/>
    </xf>
    <xf numFmtId="172" fontId="6" fillId="33" borderId="0" xfId="0" applyNumberFormat="1" applyFont="1" applyFill="1" applyBorder="1" applyAlignment="1">
      <alignment horizontal="right"/>
    </xf>
    <xf numFmtId="0" fontId="6" fillId="0" borderId="0" xfId="0" applyFont="1" applyFill="1" applyBorder="1" applyAlignment="1">
      <alignment/>
    </xf>
    <xf numFmtId="0" fontId="12" fillId="0" borderId="0" xfId="0" applyFont="1" applyFill="1" applyAlignment="1">
      <alignment/>
    </xf>
    <xf numFmtId="0" fontId="6" fillId="0" borderId="11" xfId="0" applyFont="1" applyFill="1" applyBorder="1" applyAlignment="1">
      <alignment vertical="top"/>
    </xf>
    <xf numFmtId="0" fontId="6" fillId="0" borderId="0" xfId="0" applyFont="1" applyFill="1" applyBorder="1" applyAlignment="1">
      <alignment wrapText="1"/>
    </xf>
    <xf numFmtId="49" fontId="6" fillId="0" borderId="0" xfId="0" applyNumberFormat="1" applyFont="1" applyFill="1" applyBorder="1" applyAlignment="1">
      <alignment/>
    </xf>
    <xf numFmtId="0" fontId="15" fillId="0" borderId="0" xfId="0" applyFont="1" applyFill="1" applyBorder="1" applyAlignment="1">
      <alignment/>
    </xf>
    <xf numFmtId="172" fontId="13" fillId="0" borderId="0" xfId="0" applyNumberFormat="1" applyFont="1" applyFill="1" applyBorder="1" applyAlignment="1">
      <alignment horizontal="center" vertical="center" wrapText="1"/>
    </xf>
    <xf numFmtId="0" fontId="6" fillId="0" borderId="0" xfId="0" applyFont="1" applyFill="1" applyBorder="1" applyAlignment="1">
      <alignment vertical="top"/>
    </xf>
    <xf numFmtId="172" fontId="1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10" fillId="0" borderId="0" xfId="0" applyFont="1" applyFill="1" applyAlignment="1">
      <alignment horizontal="center"/>
    </xf>
    <xf numFmtId="0" fontId="8" fillId="0" borderId="10" xfId="0" applyFont="1" applyFill="1" applyBorder="1" applyAlignment="1">
      <alignment horizontal="center" wrapText="1"/>
    </xf>
    <xf numFmtId="0" fontId="3" fillId="0" borderId="0" xfId="0" applyFont="1" applyFill="1" applyBorder="1" applyAlignment="1">
      <alignment horizontal="center"/>
    </xf>
    <xf numFmtId="0" fontId="3" fillId="0" borderId="0" xfId="0" applyNumberFormat="1" applyFont="1" applyFill="1" applyBorder="1" applyAlignment="1">
      <alignment horizontal="left" wrapText="1"/>
    </xf>
    <xf numFmtId="0" fontId="3" fillId="32" borderId="0" xfId="0" applyFont="1" applyFill="1" applyBorder="1" applyAlignment="1">
      <alignment horizontal="left" wrapText="1"/>
    </xf>
    <xf numFmtId="0" fontId="2" fillId="32" borderId="0" xfId="0" applyFont="1" applyFill="1" applyBorder="1" applyAlignment="1">
      <alignment horizontal="left" wrapText="1"/>
    </xf>
    <xf numFmtId="0" fontId="9" fillId="32" borderId="0" xfId="0" applyFont="1" applyFill="1" applyBorder="1" applyAlignment="1">
      <alignment horizontal="left" wrapText="1"/>
    </xf>
    <xf numFmtId="172" fontId="6" fillId="32" borderId="0" xfId="0" applyNumberFormat="1" applyFont="1" applyFill="1" applyBorder="1" applyAlignment="1">
      <alignment horizontal="right"/>
    </xf>
    <xf numFmtId="0" fontId="19" fillId="32" borderId="0" xfId="0" applyFont="1" applyFill="1" applyBorder="1" applyAlignment="1">
      <alignment horizontal="left" wrapText="1"/>
    </xf>
    <xf numFmtId="0" fontId="3" fillId="32" borderId="0" xfId="0" applyFont="1" applyFill="1" applyBorder="1" applyAlignment="1">
      <alignment/>
    </xf>
    <xf numFmtId="0" fontId="11" fillId="32" borderId="0" xfId="52" applyFont="1" applyFill="1">
      <alignment/>
      <protection/>
    </xf>
    <xf numFmtId="0" fontId="17" fillId="0" borderId="0" xfId="0" applyFont="1" applyFill="1" applyBorder="1" applyAlignment="1">
      <alignment horizontal="center" vertical="center" wrapText="1"/>
    </xf>
    <xf numFmtId="0" fontId="17" fillId="32" borderId="0" xfId="0" applyFont="1" applyFill="1" applyBorder="1" applyAlignment="1">
      <alignment horizontal="left" wrapText="1"/>
    </xf>
    <xf numFmtId="0" fontId="3"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10" fillId="0" borderId="0" xfId="0" applyNumberFormat="1" applyFont="1" applyFill="1" applyBorder="1" applyAlignment="1">
      <alignment horizontal="center" wrapText="1"/>
    </xf>
    <xf numFmtId="0" fontId="2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8" fillId="0" borderId="0" xfId="0" applyFont="1" applyFill="1" applyBorder="1" applyAlignment="1">
      <alignment horizontal="left" wrapText="1"/>
    </xf>
    <xf numFmtId="49" fontId="18" fillId="0" borderId="0" xfId="0" applyNumberFormat="1" applyFont="1" applyFill="1" applyBorder="1" applyAlignment="1">
      <alignment horizontal="center" wrapText="1"/>
    </xf>
    <xf numFmtId="49" fontId="18" fillId="0" borderId="0" xfId="0" applyNumberFormat="1" applyFont="1" applyFill="1" applyBorder="1" applyAlignment="1">
      <alignment horizontal="center"/>
    </xf>
    <xf numFmtId="4" fontId="10" fillId="0" borderId="0" xfId="0" applyNumberFormat="1" applyFont="1" applyFill="1" applyBorder="1" applyAlignment="1">
      <alignment horizontal="right" wrapText="1"/>
    </xf>
    <xf numFmtId="4" fontId="21"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11" fillId="0" borderId="0" xfId="0" applyFont="1" applyFill="1" applyAlignment="1">
      <alignment/>
    </xf>
    <xf numFmtId="0" fontId="10" fillId="0" borderId="0" xfId="0" applyFont="1" applyFill="1" applyBorder="1" applyAlignment="1">
      <alignment horizontal="left" wrapText="1"/>
    </xf>
    <xf numFmtId="0" fontId="23" fillId="32" borderId="0" xfId="0" applyFont="1" applyFill="1" applyBorder="1" applyAlignment="1">
      <alignment horizontal="left" wrapText="1"/>
    </xf>
    <xf numFmtId="4" fontId="3" fillId="0" borderId="14" xfId="0" applyNumberFormat="1" applyFont="1" applyFill="1" applyBorder="1" applyAlignment="1">
      <alignment horizontal="center" vertical="center" wrapText="1"/>
    </xf>
    <xf numFmtId="4" fontId="13" fillId="0" borderId="15"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right" wrapText="1"/>
    </xf>
    <xf numFmtId="4" fontId="3" fillId="0" borderId="0" xfId="0" applyNumberFormat="1" applyFont="1" applyFill="1" applyBorder="1" applyAlignment="1">
      <alignment horizontal="right" wrapText="1"/>
    </xf>
    <xf numFmtId="4" fontId="3" fillId="0" borderId="0" xfId="0" applyNumberFormat="1" applyFont="1" applyFill="1" applyBorder="1" applyAlignment="1">
      <alignment/>
    </xf>
    <xf numFmtId="4" fontId="0" fillId="0" borderId="0" xfId="0" applyNumberFormat="1" applyFont="1" applyFill="1" applyAlignment="1">
      <alignment vertical="top" wrapText="1"/>
    </xf>
    <xf numFmtId="0" fontId="24"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4" fontId="17" fillId="0" borderId="0" xfId="0" applyNumberFormat="1" applyFont="1" applyFill="1" applyBorder="1" applyAlignment="1">
      <alignment/>
    </xf>
    <xf numFmtId="4" fontId="13" fillId="0" borderId="0" xfId="0" applyNumberFormat="1" applyFont="1" applyFill="1" applyAlignment="1">
      <alignment horizontal="right"/>
    </xf>
    <xf numFmtId="4" fontId="25"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4" fontId="8" fillId="0" borderId="0" xfId="0" applyNumberFormat="1" applyFont="1" applyFill="1" applyBorder="1" applyAlignment="1">
      <alignment horizontal="right" wrapText="1"/>
    </xf>
    <xf numFmtId="4" fontId="8" fillId="0" borderId="0" xfId="0" applyNumberFormat="1" applyFont="1" applyFill="1" applyBorder="1" applyAlignment="1">
      <alignment horizontal="right"/>
    </xf>
    <xf numFmtId="4" fontId="28" fillId="0" borderId="0" xfId="0" applyNumberFormat="1" applyFont="1" applyFill="1" applyBorder="1" applyAlignment="1">
      <alignment horizontal="right"/>
    </xf>
    <xf numFmtId="4" fontId="28" fillId="0" borderId="0" xfId="0" applyNumberFormat="1" applyFont="1" applyFill="1" applyBorder="1" applyAlignment="1">
      <alignment horizontal="right" wrapText="1"/>
    </xf>
    <xf numFmtId="0" fontId="8" fillId="0" borderId="0" xfId="0" applyFont="1" applyFill="1" applyBorder="1" applyAlignment="1">
      <alignment horizontal="center" wrapText="1"/>
    </xf>
    <xf numFmtId="49" fontId="6" fillId="0" borderId="16" xfId="0" applyNumberFormat="1" applyFont="1" applyFill="1" applyBorder="1" applyAlignment="1">
      <alignment horizontal="center" wrapText="1"/>
    </xf>
    <xf numFmtId="4" fontId="3" fillId="0" borderId="17" xfId="0" applyNumberFormat="1" applyFont="1" applyFill="1" applyBorder="1" applyAlignment="1">
      <alignment horizontal="center" vertical="center" wrapText="1"/>
    </xf>
    <xf numFmtId="4" fontId="13" fillId="0" borderId="17" xfId="0" applyNumberFormat="1" applyFont="1" applyFill="1" applyBorder="1" applyAlignment="1">
      <alignment horizontal="center" vertical="center" wrapText="1"/>
    </xf>
    <xf numFmtId="172" fontId="13" fillId="0" borderId="17" xfId="0" applyNumberFormat="1" applyFont="1" applyFill="1" applyBorder="1" applyAlignment="1">
      <alignment horizontal="center" vertical="center" wrapText="1"/>
    </xf>
    <xf numFmtId="0" fontId="6" fillId="0" borderId="17" xfId="0" applyFont="1" applyFill="1" applyBorder="1" applyAlignment="1">
      <alignment vertical="top"/>
    </xf>
    <xf numFmtId="4" fontId="13" fillId="0" borderId="18" xfId="0" applyNumberFormat="1" applyFont="1" applyFill="1" applyBorder="1" applyAlignment="1">
      <alignment horizontal="center" vertical="center" wrapText="1"/>
    </xf>
    <xf numFmtId="0" fontId="8" fillId="0" borderId="0" xfId="0" applyFont="1" applyFill="1" applyBorder="1" applyAlignment="1">
      <alignment horizontal="left" wrapText="1"/>
    </xf>
    <xf numFmtId="0" fontId="28" fillId="0" borderId="0" xfId="0" applyFont="1" applyFill="1" applyBorder="1" applyAlignment="1">
      <alignment horizontal="left" wrapText="1"/>
    </xf>
    <xf numFmtId="0" fontId="8" fillId="0" borderId="0" xfId="0" applyFont="1" applyFill="1" applyBorder="1" applyAlignment="1">
      <alignment/>
    </xf>
    <xf numFmtId="4" fontId="9" fillId="0" borderId="0" xfId="0" applyNumberFormat="1" applyFont="1" applyFill="1" applyBorder="1" applyAlignment="1">
      <alignment horizontal="right" wrapText="1"/>
    </xf>
    <xf numFmtId="3" fontId="17" fillId="0" borderId="0" xfId="0" applyNumberFormat="1" applyFont="1" applyFill="1" applyBorder="1" applyAlignment="1">
      <alignment wrapText="1"/>
    </xf>
    <xf numFmtId="49" fontId="17" fillId="0" borderId="0" xfId="0" applyNumberFormat="1" applyFont="1" applyFill="1" applyBorder="1" applyAlignment="1">
      <alignment horizontal="center" wrapText="1"/>
    </xf>
    <xf numFmtId="3" fontId="17" fillId="0" borderId="0" xfId="0" applyNumberFormat="1" applyFont="1" applyFill="1" applyBorder="1" applyAlignment="1">
      <alignment horizontal="center"/>
    </xf>
    <xf numFmtId="4" fontId="17" fillId="0" borderId="0" xfId="0" applyNumberFormat="1" applyFont="1" applyFill="1" applyBorder="1" applyAlignment="1">
      <alignment horizontal="right" wrapText="1"/>
    </xf>
    <xf numFmtId="4" fontId="27" fillId="0" borderId="0" xfId="0" applyNumberFormat="1" applyFont="1" applyFill="1" applyBorder="1" applyAlignment="1">
      <alignment horizontal="right" wrapText="1"/>
    </xf>
    <xf numFmtId="0" fontId="18" fillId="0" borderId="0" xfId="0" applyFont="1" applyFill="1" applyAlignment="1">
      <alignment wrapText="1"/>
    </xf>
    <xf numFmtId="3" fontId="2"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4" fontId="8" fillId="0" borderId="0" xfId="0" applyNumberFormat="1" applyFont="1" applyFill="1" applyBorder="1" applyAlignment="1">
      <alignment horizontal="right" wrapText="1"/>
    </xf>
    <xf numFmtId="3" fontId="2" fillId="0" borderId="0" xfId="0" applyNumberFormat="1" applyFont="1" applyFill="1" applyBorder="1" applyAlignment="1">
      <alignment wrapText="1"/>
    </xf>
    <xf numFmtId="49" fontId="17"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49" fontId="9" fillId="0" borderId="0" xfId="0" applyNumberFormat="1" applyFont="1" applyFill="1" applyBorder="1" applyAlignment="1">
      <alignment horizontal="center"/>
    </xf>
    <xf numFmtId="3" fontId="10" fillId="0" borderId="0" xfId="0" applyNumberFormat="1" applyFont="1" applyFill="1" applyBorder="1" applyAlignment="1">
      <alignment wrapText="1"/>
    </xf>
    <xf numFmtId="0" fontId="10" fillId="0" borderId="0" xfId="0" applyFont="1" applyFill="1" applyAlignment="1">
      <alignment horizontal="left" wrapText="1"/>
    </xf>
    <xf numFmtId="3" fontId="9" fillId="0" borderId="0" xfId="0" applyNumberFormat="1" applyFont="1" applyFill="1" applyBorder="1" applyAlignment="1">
      <alignment wrapText="1"/>
    </xf>
    <xf numFmtId="49" fontId="9" fillId="0" borderId="0" xfId="0" applyNumberFormat="1" applyFont="1" applyFill="1" applyBorder="1" applyAlignment="1">
      <alignment horizontal="center" wrapText="1"/>
    </xf>
    <xf numFmtId="3" fontId="9" fillId="0" borderId="0" xfId="0" applyNumberFormat="1" applyFont="1" applyFill="1" applyBorder="1" applyAlignment="1">
      <alignment horizontal="left" wrapText="1"/>
    </xf>
    <xf numFmtId="0" fontId="17" fillId="0" borderId="0" xfId="0" applyFont="1" applyFill="1" applyBorder="1" applyAlignment="1">
      <alignment horizontal="left" wrapText="1"/>
    </xf>
    <xf numFmtId="3" fontId="17" fillId="0" borderId="0" xfId="0" applyNumberFormat="1" applyFont="1" applyFill="1" applyBorder="1" applyAlignment="1">
      <alignment horizontal="left" wrapText="1"/>
    </xf>
    <xf numFmtId="0" fontId="9" fillId="0" borderId="0" xfId="0" applyFont="1" applyFill="1" applyBorder="1" applyAlignment="1">
      <alignment horizontal="left" wrapText="1"/>
    </xf>
    <xf numFmtId="0" fontId="10" fillId="0" borderId="0" xfId="52" applyFont="1" applyFill="1" applyAlignment="1">
      <alignment wrapText="1"/>
      <protection/>
    </xf>
    <xf numFmtId="0" fontId="10" fillId="0" borderId="0" xfId="52" applyFont="1" applyFill="1" applyAlignment="1">
      <alignment horizontal="center"/>
      <protection/>
    </xf>
    <xf numFmtId="4" fontId="10" fillId="0" borderId="0" xfId="52" applyNumberFormat="1" applyFont="1" applyFill="1">
      <alignment/>
      <protection/>
    </xf>
    <xf numFmtId="4" fontId="13" fillId="0" borderId="0" xfId="52" applyNumberFormat="1" applyFont="1" applyFill="1" applyAlignment="1">
      <alignment horizontal="right"/>
      <protection/>
    </xf>
    <xf numFmtId="0" fontId="18" fillId="0" borderId="0" xfId="52" applyFont="1" applyFill="1" applyAlignment="1">
      <alignment wrapText="1"/>
      <protection/>
    </xf>
    <xf numFmtId="0" fontId="18" fillId="0" borderId="0" xfId="52" applyFont="1" applyFill="1" applyAlignment="1">
      <alignment horizontal="center"/>
      <protection/>
    </xf>
    <xf numFmtId="4" fontId="18" fillId="0" borderId="0" xfId="52" applyNumberFormat="1" applyFont="1" applyFill="1">
      <alignment/>
      <protection/>
    </xf>
    <xf numFmtId="4" fontId="25" fillId="0" borderId="0" xfId="52" applyNumberFormat="1" applyFont="1" applyFill="1">
      <alignment/>
      <protection/>
    </xf>
    <xf numFmtId="3" fontId="3" fillId="0" borderId="0" xfId="0" applyNumberFormat="1" applyFont="1" applyFill="1" applyBorder="1" applyAlignment="1">
      <alignment horizontal="center" wrapText="1"/>
    </xf>
    <xf numFmtId="4" fontId="8" fillId="0" borderId="0" xfId="0" applyNumberFormat="1" applyFont="1" applyFill="1" applyBorder="1" applyAlignment="1">
      <alignment horizontal="right"/>
    </xf>
    <xf numFmtId="4" fontId="9" fillId="0" borderId="0" xfId="0" applyNumberFormat="1" applyFont="1" applyFill="1" applyBorder="1" applyAlignment="1">
      <alignment/>
    </xf>
    <xf numFmtId="4" fontId="8" fillId="0" borderId="0" xfId="0" applyNumberFormat="1" applyFont="1" applyFill="1" applyBorder="1" applyAlignment="1">
      <alignment/>
    </xf>
    <xf numFmtId="4" fontId="27" fillId="0" borderId="0" xfId="0" applyNumberFormat="1" applyFont="1" applyFill="1" applyBorder="1" applyAlignment="1">
      <alignment/>
    </xf>
    <xf numFmtId="4" fontId="8" fillId="0" borderId="0" xfId="0" applyNumberFormat="1" applyFont="1" applyFill="1" applyBorder="1" applyAlignment="1">
      <alignment/>
    </xf>
    <xf numFmtId="172" fontId="6" fillId="0" borderId="0" xfId="0" applyNumberFormat="1" applyFont="1" applyFill="1" applyBorder="1" applyAlignment="1">
      <alignment horizontal="right" wrapText="1"/>
    </xf>
    <xf numFmtId="0" fontId="29" fillId="0" borderId="0" xfId="0" applyFont="1" applyFill="1" applyAlignment="1">
      <alignment/>
    </xf>
    <xf numFmtId="0" fontId="3" fillId="0" borderId="17" xfId="0" applyFont="1" applyFill="1" applyBorder="1" applyAlignment="1">
      <alignment horizontal="center" vertical="top"/>
    </xf>
    <xf numFmtId="0" fontId="3" fillId="0" borderId="0" xfId="0" applyFont="1" applyFill="1" applyBorder="1" applyAlignment="1">
      <alignment horizontal="center" vertical="top"/>
    </xf>
    <xf numFmtId="172" fontId="7" fillId="0" borderId="0" xfId="0" applyNumberFormat="1" applyFont="1" applyFill="1" applyBorder="1" applyAlignment="1">
      <alignment horizontal="right" wrapText="1"/>
    </xf>
    <xf numFmtId="172" fontId="6" fillId="0" borderId="0" xfId="0" applyNumberFormat="1" applyFont="1" applyFill="1" applyBorder="1" applyAlignment="1">
      <alignment wrapText="1"/>
    </xf>
    <xf numFmtId="172" fontId="2" fillId="0" borderId="0" xfId="0" applyNumberFormat="1" applyFont="1" applyFill="1" applyBorder="1" applyAlignment="1">
      <alignment horizontal="right" wrapText="1"/>
    </xf>
    <xf numFmtId="172" fontId="17" fillId="0" borderId="0" xfId="0" applyNumberFormat="1" applyFont="1" applyFill="1" applyBorder="1" applyAlignment="1">
      <alignment horizontal="right" wrapText="1"/>
    </xf>
    <xf numFmtId="172" fontId="2" fillId="0" borderId="0" xfId="0" applyNumberFormat="1" applyFont="1" applyFill="1" applyBorder="1" applyAlignment="1">
      <alignment wrapText="1"/>
    </xf>
    <xf numFmtId="172" fontId="7" fillId="0" borderId="0" xfId="0" applyNumberFormat="1" applyFont="1" applyFill="1" applyBorder="1" applyAlignment="1">
      <alignment wrapText="1"/>
    </xf>
    <xf numFmtId="3" fontId="18" fillId="0" borderId="0" xfId="0" applyNumberFormat="1" applyFont="1" applyFill="1" applyBorder="1" applyAlignment="1">
      <alignment wrapText="1"/>
    </xf>
    <xf numFmtId="3" fontId="18" fillId="0" borderId="0" xfId="0" applyNumberFormat="1" applyFont="1" applyFill="1" applyBorder="1" applyAlignment="1">
      <alignment horizontal="left" wrapText="1"/>
    </xf>
    <xf numFmtId="3" fontId="18" fillId="0" borderId="0" xfId="0" applyNumberFormat="1" applyFont="1" applyFill="1" applyBorder="1" applyAlignment="1">
      <alignment horizontal="center"/>
    </xf>
    <xf numFmtId="49"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3" fontId="18" fillId="0" borderId="0" xfId="0" applyNumberFormat="1" applyFont="1" applyFill="1" applyBorder="1" applyAlignment="1">
      <alignment horizontal="center" wrapText="1"/>
    </xf>
    <xf numFmtId="3" fontId="10" fillId="0" borderId="0" xfId="0" applyNumberFormat="1" applyFont="1" applyFill="1" applyBorder="1" applyAlignment="1">
      <alignment horizontal="left" wrapText="1"/>
    </xf>
    <xf numFmtId="172" fontId="7" fillId="0" borderId="0" xfId="0" applyNumberFormat="1" applyFont="1" applyFill="1" applyBorder="1" applyAlignment="1">
      <alignment wrapText="1"/>
    </xf>
    <xf numFmtId="172" fontId="6" fillId="0" borderId="0" xfId="0" applyNumberFormat="1" applyFont="1" applyFill="1" applyBorder="1" applyAlignment="1">
      <alignment wrapText="1"/>
    </xf>
    <xf numFmtId="172"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0" fontId="19" fillId="0" borderId="0" xfId="0" applyFont="1" applyFill="1" applyBorder="1" applyAlignment="1">
      <alignment horizontal="left" wrapText="1"/>
    </xf>
    <xf numFmtId="172" fontId="22" fillId="0" borderId="0" xfId="0" applyNumberFormat="1" applyFont="1" applyFill="1" applyBorder="1" applyAlignment="1">
      <alignment horizontal="right" wrapText="1"/>
    </xf>
    <xf numFmtId="172" fontId="22" fillId="0" borderId="0" xfId="0" applyNumberFormat="1" applyFont="1" applyFill="1" applyBorder="1" applyAlignment="1">
      <alignment wrapText="1"/>
    </xf>
    <xf numFmtId="0" fontId="23" fillId="0" borderId="0" xfId="0" applyFont="1" applyFill="1" applyBorder="1" applyAlignment="1">
      <alignment horizontal="left" wrapText="1"/>
    </xf>
    <xf numFmtId="172" fontId="6" fillId="0" borderId="0" xfId="0" applyNumberFormat="1" applyFont="1" applyFill="1" applyBorder="1" applyAlignment="1">
      <alignment horizontal="right"/>
    </xf>
    <xf numFmtId="3" fontId="17" fillId="0" borderId="0" xfId="0" applyNumberFormat="1" applyFont="1" applyFill="1" applyBorder="1" applyAlignment="1">
      <alignment horizontal="center" wrapText="1"/>
    </xf>
    <xf numFmtId="172" fontId="7" fillId="0" borderId="0" xfId="0" applyNumberFormat="1" applyFont="1" applyFill="1" applyBorder="1" applyAlignment="1">
      <alignment/>
    </xf>
    <xf numFmtId="3" fontId="9" fillId="0" borderId="0" xfId="0" applyNumberFormat="1" applyFont="1" applyFill="1" applyBorder="1" applyAlignment="1">
      <alignment horizontal="center" wrapText="1"/>
    </xf>
    <xf numFmtId="172" fontId="6" fillId="0" borderId="0" xfId="0" applyNumberFormat="1" applyFont="1" applyFill="1" applyBorder="1" applyAlignment="1">
      <alignment/>
    </xf>
    <xf numFmtId="0" fontId="17" fillId="0" borderId="0" xfId="0" applyFont="1" applyFill="1" applyBorder="1" applyAlignment="1">
      <alignment wrapText="1"/>
    </xf>
    <xf numFmtId="172" fontId="12" fillId="0" borderId="0" xfId="52" applyNumberFormat="1" applyFont="1" applyFill="1" applyAlignment="1">
      <alignment horizontal="right"/>
      <protection/>
    </xf>
    <xf numFmtId="0" fontId="12" fillId="0" borderId="0" xfId="52" applyFont="1" applyFill="1" applyAlignment="1">
      <alignment/>
      <protection/>
    </xf>
    <xf numFmtId="0" fontId="11" fillId="0" borderId="0" xfId="52" applyFont="1" applyFill="1">
      <alignment/>
      <protection/>
    </xf>
    <xf numFmtId="0" fontId="2" fillId="0" borderId="0" xfId="0" applyFont="1" applyFill="1" applyBorder="1" applyAlignment="1">
      <alignment/>
    </xf>
    <xf numFmtId="0" fontId="28" fillId="0" borderId="0" xfId="0" applyFont="1" applyFill="1" applyBorder="1" applyAlignment="1">
      <alignment/>
    </xf>
    <xf numFmtId="49" fontId="3" fillId="0" borderId="0" xfId="0" applyNumberFormat="1" applyFont="1" applyFill="1" applyBorder="1" applyAlignment="1">
      <alignment/>
    </xf>
    <xf numFmtId="49" fontId="8" fillId="0" borderId="0" xfId="0" applyNumberFormat="1" applyFont="1" applyFill="1" applyBorder="1" applyAlignment="1">
      <alignment/>
    </xf>
    <xf numFmtId="0" fontId="5" fillId="0" borderId="0" xfId="0" applyFont="1" applyFill="1" applyBorder="1" applyAlignment="1">
      <alignment/>
    </xf>
    <xf numFmtId="0" fontId="30" fillId="0" borderId="0" xfId="0" applyFont="1" applyFill="1" applyBorder="1" applyAlignment="1">
      <alignment/>
    </xf>
    <xf numFmtId="3" fontId="3" fillId="0" borderId="0" xfId="0" applyNumberFormat="1" applyFont="1" applyFill="1" applyBorder="1" applyAlignment="1">
      <alignment horizontal="right"/>
    </xf>
    <xf numFmtId="0" fontId="10" fillId="0" borderId="0" xfId="0" applyFont="1" applyFill="1" applyAlignment="1">
      <alignment horizontal="right" wrapText="1"/>
    </xf>
    <xf numFmtId="4" fontId="8" fillId="0" borderId="10" xfId="0" applyNumberFormat="1" applyFont="1" applyFill="1" applyBorder="1" applyAlignment="1">
      <alignment horizontal="right" wrapText="1"/>
    </xf>
    <xf numFmtId="0" fontId="8" fillId="0" borderId="19" xfId="0" applyFont="1" applyFill="1" applyBorder="1" applyAlignment="1">
      <alignment horizontal="center" wrapText="1"/>
    </xf>
    <xf numFmtId="3" fontId="10" fillId="0" borderId="0" xfId="0" applyNumberFormat="1" applyFont="1" applyFill="1" applyBorder="1" applyAlignment="1">
      <alignment horizontal="right" wrapText="1"/>
    </xf>
    <xf numFmtId="0" fontId="14" fillId="0" borderId="0" xfId="0" applyFont="1" applyFill="1" applyBorder="1" applyAlignment="1">
      <alignment horizontal="center" wrapText="1"/>
    </xf>
    <xf numFmtId="0" fontId="8" fillId="0" borderId="0" xfId="0" applyFont="1" applyFill="1" applyBorder="1" applyAlignment="1">
      <alignment horizontal="right"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 fontId="8" fillId="0" borderId="0" xfId="0" applyNumberFormat="1"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010"/>
  <sheetViews>
    <sheetView view="pageBreakPreview" zoomScale="70" zoomScaleNormal="75" zoomScaleSheetLayoutView="70" zoomScalePageLayoutView="0" workbookViewId="0" topLeftCell="A1">
      <selection activeCell="H14" sqref="H14"/>
    </sheetView>
  </sheetViews>
  <sheetFormatPr defaultColWidth="9.00390625" defaultRowHeight="12.75"/>
  <cols>
    <col min="1" max="1" width="60.375" style="11" customWidth="1"/>
    <col min="2" max="2" width="7.375" style="40" customWidth="1"/>
    <col min="3" max="3" width="7.25390625" style="41" customWidth="1"/>
    <col min="4" max="4" width="8.125" style="41" customWidth="1"/>
    <col min="5" max="5" width="11.125" style="41" bestFit="1" customWidth="1"/>
    <col min="6" max="6" width="11.625" style="41" customWidth="1"/>
    <col min="7" max="7" width="18.875" style="81" customWidth="1"/>
    <col min="8" max="8" width="20.875" style="91" customWidth="1"/>
    <col min="9" max="10" width="19.75390625" style="18" hidden="1" customWidth="1"/>
    <col min="11" max="11" width="16.25390625" style="18" hidden="1" customWidth="1"/>
    <col min="12" max="12" width="16.125" style="31" hidden="1" customWidth="1"/>
    <col min="13" max="13" width="11.625" style="7" hidden="1" customWidth="1"/>
    <col min="14" max="14" width="13.25390625" style="7" bestFit="1" customWidth="1"/>
    <col min="15" max="15" width="15.75390625" style="7" bestFit="1" customWidth="1"/>
    <col min="16" max="16" width="10.625" style="7" customWidth="1"/>
    <col min="17" max="17" width="10.625" style="1" customWidth="1"/>
    <col min="18" max="18" width="13.75390625" style="1" customWidth="1"/>
    <col min="19" max="19" width="10.00390625" style="1" bestFit="1" customWidth="1"/>
    <col min="20" max="20" width="10.00390625" style="1" customWidth="1"/>
    <col min="21" max="21" width="13.875" style="1" bestFit="1" customWidth="1"/>
    <col min="22" max="22" width="11.125" style="1" bestFit="1" customWidth="1"/>
    <col min="23" max="23" width="10.375" style="1" bestFit="1" customWidth="1"/>
    <col min="24" max="16384" width="9.125" style="1" customWidth="1"/>
  </cols>
  <sheetData>
    <row r="1" spans="6:11" ht="18.75" customHeight="1">
      <c r="F1" s="180" t="s">
        <v>326</v>
      </c>
      <c r="G1" s="180"/>
      <c r="H1" s="180"/>
      <c r="I1" s="23"/>
      <c r="J1" s="23"/>
      <c r="K1" s="23"/>
    </row>
    <row r="2" spans="1:16" s="10" customFormat="1" ht="21" customHeight="1">
      <c r="A2" s="22"/>
      <c r="B2" s="47"/>
      <c r="C2" s="47"/>
      <c r="D2" s="181" t="s">
        <v>344</v>
      </c>
      <c r="E2" s="181"/>
      <c r="F2" s="181"/>
      <c r="G2" s="181"/>
      <c r="H2" s="181"/>
      <c r="I2" s="24"/>
      <c r="J2" s="24"/>
      <c r="K2" s="24"/>
      <c r="L2" s="32"/>
      <c r="M2" s="72"/>
      <c r="N2" s="72"/>
      <c r="O2" s="72"/>
      <c r="P2" s="72"/>
    </row>
    <row r="3" spans="1:16" s="10" customFormat="1" ht="43.5" customHeight="1">
      <c r="A3" s="22"/>
      <c r="B3" s="47"/>
      <c r="C3" s="72"/>
      <c r="D3" s="181" t="s">
        <v>345</v>
      </c>
      <c r="E3" s="181"/>
      <c r="F3" s="181"/>
      <c r="G3" s="181"/>
      <c r="H3" s="181"/>
      <c r="I3" s="24"/>
      <c r="J3" s="24"/>
      <c r="K3" s="24"/>
      <c r="L3" s="32"/>
      <c r="M3" s="72"/>
      <c r="N3" s="72"/>
      <c r="O3" s="72"/>
      <c r="P3" s="72"/>
    </row>
    <row r="4" spans="1:16" s="10" customFormat="1" ht="18.75" customHeight="1">
      <c r="A4" s="22"/>
      <c r="B4" s="47"/>
      <c r="C4" s="47"/>
      <c r="D4" s="184" t="s">
        <v>336</v>
      </c>
      <c r="E4" s="184"/>
      <c r="F4" s="184"/>
      <c r="G4" s="184"/>
      <c r="H4" s="184"/>
      <c r="I4" s="25"/>
      <c r="J4" s="25"/>
      <c r="K4" s="25"/>
      <c r="L4" s="32"/>
      <c r="M4" s="72"/>
      <c r="N4" s="72"/>
      <c r="O4" s="72"/>
      <c r="P4" s="72"/>
    </row>
    <row r="5" spans="1:16" s="10" customFormat="1" ht="12.75" customHeight="1">
      <c r="A5" s="22"/>
      <c r="B5" s="47"/>
      <c r="C5" s="47"/>
      <c r="D5" s="47"/>
      <c r="E5" s="184"/>
      <c r="F5" s="184"/>
      <c r="G5" s="184"/>
      <c r="H5" s="86"/>
      <c r="I5" s="12"/>
      <c r="J5" s="12"/>
      <c r="K5" s="12"/>
      <c r="L5" s="32"/>
      <c r="M5" s="72"/>
      <c r="N5" s="72"/>
      <c r="O5" s="72"/>
      <c r="P5" s="72"/>
    </row>
    <row r="6" spans="1:11" ht="20.25">
      <c r="A6" s="185" t="s">
        <v>138</v>
      </c>
      <c r="B6" s="185"/>
      <c r="C6" s="185"/>
      <c r="D6" s="185"/>
      <c r="E6" s="185"/>
      <c r="F6" s="185"/>
      <c r="G6" s="185"/>
      <c r="H6" s="185"/>
      <c r="I6" s="27"/>
      <c r="J6" s="27"/>
      <c r="K6" s="27"/>
    </row>
    <row r="7" spans="1:11" ht="19.5" customHeight="1">
      <c r="A7" s="186"/>
      <c r="B7" s="186"/>
      <c r="C7" s="186"/>
      <c r="D7" s="186"/>
      <c r="E7" s="186"/>
      <c r="F7" s="186"/>
      <c r="G7" s="186"/>
      <c r="H7" s="186"/>
      <c r="I7" s="28"/>
      <c r="J7" s="28"/>
      <c r="K7" s="28"/>
    </row>
    <row r="8" spans="1:11" ht="19.5" customHeight="1" thickBot="1">
      <c r="A8" s="26"/>
      <c r="B8" s="48"/>
      <c r="C8" s="48"/>
      <c r="D8" s="48"/>
      <c r="E8" s="48"/>
      <c r="F8" s="48"/>
      <c r="G8" s="182" t="s">
        <v>145</v>
      </c>
      <c r="H8" s="182"/>
      <c r="I8" s="183" t="s">
        <v>135</v>
      </c>
      <c r="J8" s="183"/>
      <c r="K8" s="28">
        <v>2015</v>
      </c>
    </row>
    <row r="9" spans="1:16" s="4" customFormat="1" ht="63.75" thickBot="1">
      <c r="A9" s="60" t="s">
        <v>60</v>
      </c>
      <c r="B9" s="61" t="s">
        <v>74</v>
      </c>
      <c r="C9" s="62" t="s">
        <v>61</v>
      </c>
      <c r="D9" s="61" t="s">
        <v>62</v>
      </c>
      <c r="E9" s="61" t="s">
        <v>63</v>
      </c>
      <c r="F9" s="61" t="s">
        <v>64</v>
      </c>
      <c r="G9" s="75" t="s">
        <v>59</v>
      </c>
      <c r="H9" s="76" t="s">
        <v>110</v>
      </c>
      <c r="I9" s="39"/>
      <c r="J9" s="29"/>
      <c r="K9" s="29"/>
      <c r="L9" s="33"/>
      <c r="M9" s="143"/>
      <c r="N9" s="143"/>
      <c r="O9" s="143"/>
      <c r="P9" s="143"/>
    </row>
    <row r="10" spans="1:16" s="4" customFormat="1" ht="19.5" customHeight="1">
      <c r="A10" s="58"/>
      <c r="B10" s="42"/>
      <c r="C10" s="43"/>
      <c r="D10" s="42"/>
      <c r="E10" s="42"/>
      <c r="F10" s="42"/>
      <c r="G10" s="77"/>
      <c r="H10" s="78"/>
      <c r="I10" s="37"/>
      <c r="J10" s="37"/>
      <c r="K10" s="37"/>
      <c r="L10" s="38"/>
      <c r="M10" s="143"/>
      <c r="N10" s="143"/>
      <c r="O10" s="143"/>
      <c r="P10" s="143"/>
    </row>
    <row r="11" spans="1:12" s="5" customFormat="1" ht="18.75">
      <c r="A11" s="66" t="s">
        <v>134</v>
      </c>
      <c r="B11" s="67" t="s">
        <v>101</v>
      </c>
      <c r="C11" s="68"/>
      <c r="D11" s="68"/>
      <c r="E11" s="68"/>
      <c r="F11" s="68"/>
      <c r="G11" s="71">
        <f>G12+G58+G65+G85+G114+G172+G179+G197+G205+G211+G233</f>
        <v>176408038.4</v>
      </c>
      <c r="H11" s="87">
        <f>H12+H58+H65+H85+H114+H172+H179+H197+H205+H211+H233</f>
        <v>18801100</v>
      </c>
      <c r="I11" s="13" t="e">
        <f>I12+#REF!+#REF!+#REF!+#REF!+#REF!+#REF!+#REF!</f>
        <v>#REF!</v>
      </c>
      <c r="J11" s="13" t="e">
        <f>J12+#REF!+#REF!+#REF!+#REF!+#REF!+#REF!+#REF!</f>
        <v>#REF!</v>
      </c>
      <c r="K11" s="13" t="e">
        <f>K12+#REF!+#REF!+#REF!+#REF!+#REF!+#REF!+#REF!</f>
        <v>#REF!</v>
      </c>
      <c r="L11" s="13" t="e">
        <f>L12+#REF!+#REF!+#REF!+#REF!+#REF!+#REF!+#REF!</f>
        <v>#REF!</v>
      </c>
    </row>
    <row r="12" spans="1:16" s="59" customFormat="1" ht="18.75">
      <c r="A12" s="66" t="s">
        <v>65</v>
      </c>
      <c r="B12" s="67" t="s">
        <v>101</v>
      </c>
      <c r="C12" s="67" t="s">
        <v>66</v>
      </c>
      <c r="D12" s="68"/>
      <c r="E12" s="68"/>
      <c r="F12" s="68"/>
      <c r="G12" s="71">
        <f>G13+G22+G27</f>
        <v>28242538.4</v>
      </c>
      <c r="H12" s="87">
        <f>H13+H22+H27</f>
        <v>176600</v>
      </c>
      <c r="I12" s="144" t="e">
        <f>#REF!+I13+#REF!</f>
        <v>#REF!</v>
      </c>
      <c r="J12" s="144" t="e">
        <f>#REF!+J13+#REF!</f>
        <v>#REF!</v>
      </c>
      <c r="K12" s="144" t="e">
        <f>#REF!+K13+#REF!</f>
        <v>#REF!</v>
      </c>
      <c r="L12" s="144" t="e">
        <f>#REF!+L13+#REF!</f>
        <v>#REF!</v>
      </c>
      <c r="M12" s="123"/>
      <c r="N12" s="123"/>
      <c r="O12" s="123"/>
      <c r="P12" s="123"/>
    </row>
    <row r="13" spans="1:16" s="52" customFormat="1" ht="51.75" customHeight="1">
      <c r="A13" s="66" t="s">
        <v>89</v>
      </c>
      <c r="B13" s="67" t="s">
        <v>101</v>
      </c>
      <c r="C13" s="67" t="s">
        <v>66</v>
      </c>
      <c r="D13" s="67" t="s">
        <v>69</v>
      </c>
      <c r="E13" s="67"/>
      <c r="F13" s="67"/>
      <c r="G13" s="71">
        <f>G14</f>
        <v>20072718.4</v>
      </c>
      <c r="H13" s="87"/>
      <c r="I13" s="144" t="e">
        <f>I14+I18</f>
        <v>#REF!</v>
      </c>
      <c r="J13" s="144" t="e">
        <f>J14+J18</f>
        <v>#REF!</v>
      </c>
      <c r="K13" s="144" t="e">
        <f>K14+K18</f>
        <v>#REF!</v>
      </c>
      <c r="L13" s="144" t="e">
        <f>L14+L18</f>
        <v>#REF!</v>
      </c>
      <c r="M13" s="5"/>
      <c r="N13" s="5"/>
      <c r="O13" s="5"/>
      <c r="P13" s="5"/>
    </row>
    <row r="14" spans="1:16" s="52" customFormat="1" ht="32.25">
      <c r="A14" s="73" t="s">
        <v>140</v>
      </c>
      <c r="B14" s="63" t="s">
        <v>101</v>
      </c>
      <c r="C14" s="63" t="s">
        <v>66</v>
      </c>
      <c r="D14" s="63" t="s">
        <v>69</v>
      </c>
      <c r="E14" s="63" t="s">
        <v>139</v>
      </c>
      <c r="F14" s="63"/>
      <c r="G14" s="69">
        <f>G15</f>
        <v>20072718.4</v>
      </c>
      <c r="H14" s="88"/>
      <c r="I14" s="140" t="e">
        <f aca="true" t="shared" si="0" ref="I14:L15">I15</f>
        <v>#REF!</v>
      </c>
      <c r="J14" s="140" t="e">
        <f t="shared" si="0"/>
        <v>#REF!</v>
      </c>
      <c r="K14" s="140" t="e">
        <f t="shared" si="0"/>
        <v>#REF!</v>
      </c>
      <c r="L14" s="140" t="e">
        <f t="shared" si="0"/>
        <v>#REF!</v>
      </c>
      <c r="M14" s="5"/>
      <c r="N14" s="5"/>
      <c r="O14" s="5"/>
      <c r="P14" s="5"/>
    </row>
    <row r="15" spans="1:16" s="52" customFormat="1" ht="48">
      <c r="A15" s="73" t="s">
        <v>325</v>
      </c>
      <c r="B15" s="63" t="s">
        <v>101</v>
      </c>
      <c r="C15" s="63" t="s">
        <v>66</v>
      </c>
      <c r="D15" s="63" t="s">
        <v>69</v>
      </c>
      <c r="E15" s="63" t="s">
        <v>141</v>
      </c>
      <c r="F15" s="63"/>
      <c r="G15" s="69">
        <f>G16+G18+G20</f>
        <v>20072718.4</v>
      </c>
      <c r="H15" s="88"/>
      <c r="I15" s="140" t="e">
        <f t="shared" si="0"/>
        <v>#REF!</v>
      </c>
      <c r="J15" s="140" t="e">
        <f t="shared" si="0"/>
        <v>#REF!</v>
      </c>
      <c r="K15" s="140" t="e">
        <f t="shared" si="0"/>
        <v>#REF!</v>
      </c>
      <c r="L15" s="140" t="e">
        <f t="shared" si="0"/>
        <v>#REF!</v>
      </c>
      <c r="M15" s="5"/>
      <c r="N15" s="5"/>
      <c r="O15" s="5"/>
      <c r="P15" s="5"/>
    </row>
    <row r="16" spans="1:16" s="52" customFormat="1" ht="32.25">
      <c r="A16" s="73" t="s">
        <v>143</v>
      </c>
      <c r="B16" s="63" t="s">
        <v>101</v>
      </c>
      <c r="C16" s="63" t="s">
        <v>66</v>
      </c>
      <c r="D16" s="63" t="s">
        <v>69</v>
      </c>
      <c r="E16" s="63" t="s">
        <v>142</v>
      </c>
      <c r="F16" s="63"/>
      <c r="G16" s="69">
        <f>G17</f>
        <v>1631400</v>
      </c>
      <c r="H16" s="88"/>
      <c r="I16" s="140" t="e">
        <f>I17+#REF!</f>
        <v>#REF!</v>
      </c>
      <c r="J16" s="140" t="e">
        <f>J17+#REF!</f>
        <v>#REF!</v>
      </c>
      <c r="K16" s="140" t="e">
        <f>K17+#REF!</f>
        <v>#REF!</v>
      </c>
      <c r="L16" s="140" t="e">
        <f>L17+#REF!</f>
        <v>#REF!</v>
      </c>
      <c r="M16" s="5"/>
      <c r="N16" s="5"/>
      <c r="O16" s="5"/>
      <c r="P16" s="5"/>
    </row>
    <row r="17" spans="1:16" s="52" customFormat="1" ht="63.75">
      <c r="A17" s="73" t="s">
        <v>123</v>
      </c>
      <c r="B17" s="63" t="s">
        <v>101</v>
      </c>
      <c r="C17" s="63" t="s">
        <v>66</v>
      </c>
      <c r="D17" s="63" t="s">
        <v>69</v>
      </c>
      <c r="E17" s="63" t="s">
        <v>142</v>
      </c>
      <c r="F17" s="63" t="s">
        <v>124</v>
      </c>
      <c r="G17" s="69">
        <f>1631400</f>
        <v>1631400</v>
      </c>
      <c r="H17" s="88"/>
      <c r="I17" s="140" t="e">
        <f>#REF!</f>
        <v>#REF!</v>
      </c>
      <c r="J17" s="140" t="e">
        <f>#REF!</f>
        <v>#REF!</v>
      </c>
      <c r="K17" s="140" t="e">
        <f>#REF!</f>
        <v>#REF!</v>
      </c>
      <c r="L17" s="140" t="e">
        <f>#REF!</f>
        <v>#REF!</v>
      </c>
      <c r="M17" s="5"/>
      <c r="N17" s="5"/>
      <c r="O17" s="5"/>
      <c r="P17" s="5"/>
    </row>
    <row r="18" spans="1:16" s="52" customFormat="1" ht="32.25">
      <c r="A18" s="73" t="s">
        <v>146</v>
      </c>
      <c r="B18" s="63" t="s">
        <v>101</v>
      </c>
      <c r="C18" s="63" t="s">
        <v>66</v>
      </c>
      <c r="D18" s="63" t="s">
        <v>69</v>
      </c>
      <c r="E18" s="63" t="s">
        <v>144</v>
      </c>
      <c r="F18" s="63"/>
      <c r="G18" s="69">
        <f>G19</f>
        <v>18362317.91</v>
      </c>
      <c r="H18" s="88"/>
      <c r="I18" s="140" t="e">
        <f>#REF!</f>
        <v>#REF!</v>
      </c>
      <c r="J18" s="140" t="e">
        <f>#REF!</f>
        <v>#REF!</v>
      </c>
      <c r="K18" s="140" t="e">
        <f>#REF!</f>
        <v>#REF!</v>
      </c>
      <c r="L18" s="140" t="e">
        <f>#REF!</f>
        <v>#REF!</v>
      </c>
      <c r="M18" s="5"/>
      <c r="N18" s="5"/>
      <c r="O18" s="5"/>
      <c r="P18" s="5"/>
    </row>
    <row r="19" spans="1:16" s="52" customFormat="1" ht="64.5" customHeight="1">
      <c r="A19" s="73" t="s">
        <v>147</v>
      </c>
      <c r="B19" s="63" t="s">
        <v>101</v>
      </c>
      <c r="C19" s="63" t="s">
        <v>66</v>
      </c>
      <c r="D19" s="63" t="s">
        <v>69</v>
      </c>
      <c r="E19" s="63" t="s">
        <v>144</v>
      </c>
      <c r="F19" s="63" t="s">
        <v>124</v>
      </c>
      <c r="G19" s="69">
        <v>18362317.91</v>
      </c>
      <c r="H19" s="88"/>
      <c r="I19" s="140" t="e">
        <f>#REF!</f>
        <v>#REF!</v>
      </c>
      <c r="J19" s="140" t="e">
        <f>#REF!</f>
        <v>#REF!</v>
      </c>
      <c r="K19" s="140" t="e">
        <f>#REF!</f>
        <v>#REF!</v>
      </c>
      <c r="L19" s="140" t="e">
        <f>#REF!</f>
        <v>#REF!</v>
      </c>
      <c r="M19" s="5"/>
      <c r="N19" s="5"/>
      <c r="O19" s="5"/>
      <c r="P19" s="5"/>
    </row>
    <row r="20" spans="1:16" s="52" customFormat="1" ht="32.25">
      <c r="A20" s="73" t="s">
        <v>148</v>
      </c>
      <c r="B20" s="63" t="s">
        <v>101</v>
      </c>
      <c r="C20" s="63" t="s">
        <v>66</v>
      </c>
      <c r="D20" s="63" t="s">
        <v>69</v>
      </c>
      <c r="E20" s="63" t="s">
        <v>150</v>
      </c>
      <c r="F20" s="63"/>
      <c r="G20" s="69">
        <f>G21</f>
        <v>79000.49</v>
      </c>
      <c r="H20" s="88"/>
      <c r="I20" s="140"/>
      <c r="J20" s="140"/>
      <c r="K20" s="140"/>
      <c r="L20" s="140"/>
      <c r="M20" s="5"/>
      <c r="N20" s="5"/>
      <c r="O20" s="5"/>
      <c r="P20" s="5"/>
    </row>
    <row r="21" spans="1:16" s="52" customFormat="1" ht="32.25">
      <c r="A21" s="73" t="s">
        <v>149</v>
      </c>
      <c r="B21" s="63" t="s">
        <v>101</v>
      </c>
      <c r="C21" s="63" t="s">
        <v>66</v>
      </c>
      <c r="D21" s="63" t="s">
        <v>69</v>
      </c>
      <c r="E21" s="63" t="s">
        <v>150</v>
      </c>
      <c r="F21" s="63" t="s">
        <v>125</v>
      </c>
      <c r="G21" s="69">
        <v>79000.49</v>
      </c>
      <c r="H21" s="88"/>
      <c r="I21" s="13"/>
      <c r="J21" s="13"/>
      <c r="K21" s="140">
        <v>8.8</v>
      </c>
      <c r="L21" s="145"/>
      <c r="M21" s="5"/>
      <c r="N21" s="5"/>
      <c r="O21" s="5"/>
      <c r="P21" s="5"/>
    </row>
    <row r="22" spans="1:16" s="52" customFormat="1" ht="15.75">
      <c r="A22" s="83" t="s">
        <v>71</v>
      </c>
      <c r="B22" s="67" t="s">
        <v>101</v>
      </c>
      <c r="C22" s="67" t="s">
        <v>66</v>
      </c>
      <c r="D22" s="67" t="s">
        <v>111</v>
      </c>
      <c r="E22" s="67"/>
      <c r="F22" s="67"/>
      <c r="G22" s="71">
        <f>G23</f>
        <v>1000000</v>
      </c>
      <c r="H22" s="87"/>
      <c r="I22" s="146"/>
      <c r="J22" s="146"/>
      <c r="K22" s="147"/>
      <c r="L22" s="148"/>
      <c r="M22" s="5"/>
      <c r="N22" s="5"/>
      <c r="O22" s="5"/>
      <c r="P22" s="5"/>
    </row>
    <row r="23" spans="1:16" s="52" customFormat="1" ht="48">
      <c r="A23" s="73" t="s">
        <v>151</v>
      </c>
      <c r="B23" s="63" t="s">
        <v>101</v>
      </c>
      <c r="C23" s="63" t="s">
        <v>66</v>
      </c>
      <c r="D23" s="63" t="s">
        <v>111</v>
      </c>
      <c r="E23" s="63" t="s">
        <v>152</v>
      </c>
      <c r="F23" s="63"/>
      <c r="G23" s="69">
        <f>G24</f>
        <v>1000000</v>
      </c>
      <c r="H23" s="88"/>
      <c r="I23" s="13"/>
      <c r="J23" s="13"/>
      <c r="K23" s="140"/>
      <c r="L23" s="145"/>
      <c r="M23" s="5"/>
      <c r="N23" s="5"/>
      <c r="O23" s="5"/>
      <c r="P23" s="5"/>
    </row>
    <row r="24" spans="1:16" s="52" customFormat="1" ht="63.75">
      <c r="A24" s="73" t="s">
        <v>155</v>
      </c>
      <c r="B24" s="63" t="s">
        <v>101</v>
      </c>
      <c r="C24" s="63" t="s">
        <v>66</v>
      </c>
      <c r="D24" s="63" t="s">
        <v>111</v>
      </c>
      <c r="E24" s="63" t="s">
        <v>153</v>
      </c>
      <c r="F24" s="63"/>
      <c r="G24" s="69">
        <f>G25</f>
        <v>1000000</v>
      </c>
      <c r="H24" s="88"/>
      <c r="I24" s="13"/>
      <c r="J24" s="13"/>
      <c r="K24" s="140"/>
      <c r="L24" s="145"/>
      <c r="M24" s="5"/>
      <c r="N24" s="5"/>
      <c r="O24" s="5"/>
      <c r="P24" s="5"/>
    </row>
    <row r="25" spans="1:16" s="52" customFormat="1" ht="18.75">
      <c r="A25" s="64" t="s">
        <v>156</v>
      </c>
      <c r="B25" s="63" t="s">
        <v>101</v>
      </c>
      <c r="C25" s="63" t="s">
        <v>66</v>
      </c>
      <c r="D25" s="63" t="s">
        <v>111</v>
      </c>
      <c r="E25" s="63" t="s">
        <v>154</v>
      </c>
      <c r="F25" s="63"/>
      <c r="G25" s="69">
        <f>G26</f>
        <v>1000000</v>
      </c>
      <c r="H25" s="88"/>
      <c r="I25" s="13"/>
      <c r="J25" s="13"/>
      <c r="K25" s="140"/>
      <c r="L25" s="145"/>
      <c r="M25" s="5"/>
      <c r="N25" s="5"/>
      <c r="O25" s="5"/>
      <c r="P25" s="5"/>
    </row>
    <row r="26" spans="1:16" s="52" customFormat="1" ht="18.75">
      <c r="A26" s="64" t="s">
        <v>157</v>
      </c>
      <c r="B26" s="63" t="s">
        <v>101</v>
      </c>
      <c r="C26" s="63" t="s">
        <v>66</v>
      </c>
      <c r="D26" s="63" t="s">
        <v>111</v>
      </c>
      <c r="E26" s="63" t="s">
        <v>154</v>
      </c>
      <c r="F26" s="63" t="s">
        <v>126</v>
      </c>
      <c r="G26" s="69">
        <v>1000000</v>
      </c>
      <c r="H26" s="88"/>
      <c r="I26" s="13"/>
      <c r="J26" s="13"/>
      <c r="K26" s="140"/>
      <c r="L26" s="145"/>
      <c r="M26" s="5"/>
      <c r="N26" s="5"/>
      <c r="O26" s="5"/>
      <c r="P26" s="5"/>
    </row>
    <row r="27" spans="1:16" s="52" customFormat="1" ht="18.75">
      <c r="A27" s="84" t="s">
        <v>70</v>
      </c>
      <c r="B27" s="67" t="s">
        <v>101</v>
      </c>
      <c r="C27" s="67" t="s">
        <v>66</v>
      </c>
      <c r="D27" s="67" t="s">
        <v>112</v>
      </c>
      <c r="E27" s="67"/>
      <c r="F27" s="67"/>
      <c r="G27" s="71">
        <f>G28+G38+G42+G46+G34</f>
        <v>7169820</v>
      </c>
      <c r="H27" s="87">
        <f>H28+H38+H42+H46</f>
        <v>176600</v>
      </c>
      <c r="I27" s="13"/>
      <c r="J27" s="13"/>
      <c r="K27" s="144"/>
      <c r="L27" s="149"/>
      <c r="M27" s="5"/>
      <c r="N27" s="5"/>
      <c r="O27" s="5"/>
      <c r="P27" s="5"/>
    </row>
    <row r="28" spans="1:16" s="52" customFormat="1" ht="39" customHeight="1">
      <c r="A28" s="73" t="s">
        <v>161</v>
      </c>
      <c r="B28" s="63" t="s">
        <v>101</v>
      </c>
      <c r="C28" s="63" t="s">
        <v>66</v>
      </c>
      <c r="D28" s="63" t="s">
        <v>112</v>
      </c>
      <c r="E28" s="63" t="s">
        <v>159</v>
      </c>
      <c r="F28" s="63"/>
      <c r="G28" s="69">
        <f>G29</f>
        <v>41000</v>
      </c>
      <c r="H28" s="88"/>
      <c r="I28" s="13"/>
      <c r="J28" s="13"/>
      <c r="K28" s="140"/>
      <c r="L28" s="145"/>
      <c r="M28" s="5"/>
      <c r="N28" s="5"/>
      <c r="O28" s="5"/>
      <c r="P28" s="5"/>
    </row>
    <row r="29" spans="1:16" s="52" customFormat="1" ht="34.5" customHeight="1">
      <c r="A29" s="73" t="s">
        <v>162</v>
      </c>
      <c r="B29" s="63" t="s">
        <v>101</v>
      </c>
      <c r="C29" s="63" t="s">
        <v>66</v>
      </c>
      <c r="D29" s="63" t="s">
        <v>112</v>
      </c>
      <c r="E29" s="63" t="s">
        <v>160</v>
      </c>
      <c r="F29" s="63"/>
      <c r="G29" s="69">
        <f>G30+G32</f>
        <v>41000</v>
      </c>
      <c r="H29" s="88"/>
      <c r="I29" s="13"/>
      <c r="J29" s="13"/>
      <c r="K29" s="140"/>
      <c r="L29" s="145"/>
      <c r="M29" s="5"/>
      <c r="N29" s="5"/>
      <c r="O29" s="5"/>
      <c r="P29" s="5"/>
    </row>
    <row r="30" spans="1:16" s="52" customFormat="1" ht="32.25">
      <c r="A30" s="73" t="s">
        <v>163</v>
      </c>
      <c r="B30" s="63" t="s">
        <v>101</v>
      </c>
      <c r="C30" s="63" t="s">
        <v>66</v>
      </c>
      <c r="D30" s="63" t="s">
        <v>112</v>
      </c>
      <c r="E30" s="63" t="s">
        <v>158</v>
      </c>
      <c r="F30" s="63"/>
      <c r="G30" s="69">
        <f>G31</f>
        <v>39000</v>
      </c>
      <c r="H30" s="88"/>
      <c r="I30" s="13"/>
      <c r="J30" s="13"/>
      <c r="K30" s="140"/>
      <c r="L30" s="145"/>
      <c r="M30" s="5"/>
      <c r="N30" s="5"/>
      <c r="O30" s="5"/>
      <c r="P30" s="5"/>
    </row>
    <row r="31" spans="1:16" s="52" customFormat="1" ht="32.25">
      <c r="A31" s="73" t="s">
        <v>149</v>
      </c>
      <c r="B31" s="63" t="s">
        <v>101</v>
      </c>
      <c r="C31" s="63" t="s">
        <v>66</v>
      </c>
      <c r="D31" s="63" t="s">
        <v>112</v>
      </c>
      <c r="E31" s="63" t="s">
        <v>158</v>
      </c>
      <c r="F31" s="63" t="s">
        <v>125</v>
      </c>
      <c r="G31" s="69">
        <v>39000</v>
      </c>
      <c r="H31" s="88"/>
      <c r="I31" s="13"/>
      <c r="J31" s="13"/>
      <c r="K31" s="140"/>
      <c r="L31" s="145"/>
      <c r="M31" s="5"/>
      <c r="N31" s="5"/>
      <c r="O31" s="5"/>
      <c r="P31" s="5"/>
    </row>
    <row r="32" spans="1:16" s="52" customFormat="1" ht="47.25">
      <c r="A32" s="65" t="s">
        <v>165</v>
      </c>
      <c r="B32" s="63" t="s">
        <v>101</v>
      </c>
      <c r="C32" s="63" t="s">
        <v>66</v>
      </c>
      <c r="D32" s="63" t="s">
        <v>112</v>
      </c>
      <c r="E32" s="63" t="s">
        <v>164</v>
      </c>
      <c r="F32" s="63"/>
      <c r="G32" s="69">
        <f>G33</f>
        <v>2000</v>
      </c>
      <c r="H32" s="88"/>
      <c r="I32" s="13"/>
      <c r="J32" s="13"/>
      <c r="K32" s="140"/>
      <c r="L32" s="145"/>
      <c r="M32" s="5"/>
      <c r="N32" s="5"/>
      <c r="O32" s="5"/>
      <c r="P32" s="5"/>
    </row>
    <row r="33" spans="1:16" s="52" customFormat="1" ht="32.25">
      <c r="A33" s="73" t="s">
        <v>149</v>
      </c>
      <c r="B33" s="63" t="s">
        <v>101</v>
      </c>
      <c r="C33" s="63" t="s">
        <v>66</v>
      </c>
      <c r="D33" s="63" t="s">
        <v>112</v>
      </c>
      <c r="E33" s="63" t="s">
        <v>164</v>
      </c>
      <c r="F33" s="63" t="s">
        <v>125</v>
      </c>
      <c r="G33" s="69">
        <v>2000</v>
      </c>
      <c r="H33" s="88"/>
      <c r="I33" s="13"/>
      <c r="J33" s="13"/>
      <c r="K33" s="140"/>
      <c r="L33" s="145"/>
      <c r="M33" s="5"/>
      <c r="N33" s="5"/>
      <c r="O33" s="5"/>
      <c r="P33" s="5"/>
    </row>
    <row r="34" spans="1:16" s="52" customFormat="1" ht="32.25">
      <c r="A34" s="73" t="s">
        <v>38</v>
      </c>
      <c r="B34" s="63" t="s">
        <v>101</v>
      </c>
      <c r="C34" s="63" t="s">
        <v>66</v>
      </c>
      <c r="D34" s="63" t="s">
        <v>112</v>
      </c>
      <c r="E34" s="63" t="s">
        <v>36</v>
      </c>
      <c r="F34" s="63"/>
      <c r="G34" s="69">
        <f>G35</f>
        <v>440000</v>
      </c>
      <c r="H34" s="88"/>
      <c r="I34" s="13"/>
      <c r="J34" s="13"/>
      <c r="K34" s="140"/>
      <c r="L34" s="145"/>
      <c r="M34" s="5"/>
      <c r="N34" s="5"/>
      <c r="O34" s="5"/>
      <c r="P34" s="5"/>
    </row>
    <row r="35" spans="1:16" s="52" customFormat="1" ht="32.25">
      <c r="A35" s="73" t="s">
        <v>39</v>
      </c>
      <c r="B35" s="63" t="s">
        <v>101</v>
      </c>
      <c r="C35" s="63" t="s">
        <v>66</v>
      </c>
      <c r="D35" s="63" t="s">
        <v>112</v>
      </c>
      <c r="E35" s="63" t="s">
        <v>37</v>
      </c>
      <c r="F35" s="63"/>
      <c r="G35" s="69">
        <f>G36</f>
        <v>440000</v>
      </c>
      <c r="H35" s="88"/>
      <c r="I35" s="13"/>
      <c r="J35" s="13"/>
      <c r="K35" s="140"/>
      <c r="L35" s="145"/>
      <c r="M35" s="5"/>
      <c r="N35" s="5"/>
      <c r="O35" s="5"/>
      <c r="P35" s="5"/>
    </row>
    <row r="36" spans="1:16" s="52" customFormat="1" ht="48">
      <c r="A36" s="73" t="s">
        <v>165</v>
      </c>
      <c r="B36" s="63" t="s">
        <v>101</v>
      </c>
      <c r="C36" s="63" t="s">
        <v>66</v>
      </c>
      <c r="D36" s="63" t="s">
        <v>112</v>
      </c>
      <c r="E36" s="63" t="s">
        <v>242</v>
      </c>
      <c r="F36" s="63"/>
      <c r="G36" s="69">
        <f>G37</f>
        <v>440000</v>
      </c>
      <c r="H36" s="88"/>
      <c r="I36" s="13"/>
      <c r="J36" s="13"/>
      <c r="K36" s="140"/>
      <c r="L36" s="145"/>
      <c r="M36" s="5"/>
      <c r="N36" s="5"/>
      <c r="O36" s="5"/>
      <c r="P36" s="5"/>
    </row>
    <row r="37" spans="1:16" s="52" customFormat="1" ht="32.25">
      <c r="A37" s="73" t="s">
        <v>149</v>
      </c>
      <c r="B37" s="63" t="s">
        <v>101</v>
      </c>
      <c r="C37" s="63" t="s">
        <v>66</v>
      </c>
      <c r="D37" s="63" t="s">
        <v>112</v>
      </c>
      <c r="E37" s="63" t="s">
        <v>242</v>
      </c>
      <c r="F37" s="63" t="s">
        <v>125</v>
      </c>
      <c r="G37" s="69">
        <v>440000</v>
      </c>
      <c r="H37" s="88"/>
      <c r="I37" s="13"/>
      <c r="J37" s="13"/>
      <c r="K37" s="140"/>
      <c r="L37" s="145"/>
      <c r="M37" s="5"/>
      <c r="N37" s="5"/>
      <c r="O37" s="5"/>
      <c r="P37" s="5"/>
    </row>
    <row r="38" spans="1:16" s="52" customFormat="1" ht="48">
      <c r="A38" s="73" t="s">
        <v>151</v>
      </c>
      <c r="B38" s="63" t="s">
        <v>101</v>
      </c>
      <c r="C38" s="63" t="s">
        <v>66</v>
      </c>
      <c r="D38" s="63" t="s">
        <v>112</v>
      </c>
      <c r="E38" s="63" t="s">
        <v>152</v>
      </c>
      <c r="F38" s="63"/>
      <c r="G38" s="69">
        <f>G39</f>
        <v>1000</v>
      </c>
      <c r="H38" s="88"/>
      <c r="I38" s="13"/>
      <c r="J38" s="13"/>
      <c r="K38" s="140"/>
      <c r="L38" s="145"/>
      <c r="M38" s="5"/>
      <c r="N38" s="5"/>
      <c r="O38" s="5"/>
      <c r="P38" s="5"/>
    </row>
    <row r="39" spans="1:16" s="52" customFormat="1" ht="32.25">
      <c r="A39" s="73" t="s">
        <v>168</v>
      </c>
      <c r="B39" s="63" t="s">
        <v>101</v>
      </c>
      <c r="C39" s="63" t="s">
        <v>66</v>
      </c>
      <c r="D39" s="63" t="s">
        <v>112</v>
      </c>
      <c r="E39" s="63" t="s">
        <v>167</v>
      </c>
      <c r="F39" s="63"/>
      <c r="G39" s="69">
        <f>G40</f>
        <v>1000</v>
      </c>
      <c r="H39" s="88"/>
      <c r="I39" s="13"/>
      <c r="J39" s="13"/>
      <c r="K39" s="140"/>
      <c r="L39" s="145"/>
      <c r="M39" s="5"/>
      <c r="N39" s="5"/>
      <c r="O39" s="5"/>
      <c r="P39" s="5"/>
    </row>
    <row r="40" spans="1:16" s="52" customFormat="1" ht="24" customHeight="1">
      <c r="A40" s="73" t="s">
        <v>169</v>
      </c>
      <c r="B40" s="63" t="s">
        <v>101</v>
      </c>
      <c r="C40" s="63" t="s">
        <v>66</v>
      </c>
      <c r="D40" s="63" t="s">
        <v>112</v>
      </c>
      <c r="E40" s="63" t="s">
        <v>166</v>
      </c>
      <c r="F40" s="63"/>
      <c r="G40" s="69">
        <f>G41</f>
        <v>1000</v>
      </c>
      <c r="H40" s="88"/>
      <c r="I40" s="13"/>
      <c r="J40" s="13"/>
      <c r="K40" s="140"/>
      <c r="L40" s="145"/>
      <c r="M40" s="5"/>
      <c r="N40" s="5"/>
      <c r="O40" s="5"/>
      <c r="P40" s="5"/>
    </row>
    <row r="41" spans="1:16" s="52" customFormat="1" ht="32.25">
      <c r="A41" s="73" t="s">
        <v>149</v>
      </c>
      <c r="B41" s="63" t="s">
        <v>101</v>
      </c>
      <c r="C41" s="63" t="s">
        <v>66</v>
      </c>
      <c r="D41" s="63" t="s">
        <v>112</v>
      </c>
      <c r="E41" s="63" t="s">
        <v>166</v>
      </c>
      <c r="F41" s="63" t="s">
        <v>125</v>
      </c>
      <c r="G41" s="69">
        <v>1000</v>
      </c>
      <c r="H41" s="88"/>
      <c r="I41" s="13"/>
      <c r="J41" s="13"/>
      <c r="K41" s="140"/>
      <c r="L41" s="145"/>
      <c r="M41" s="5"/>
      <c r="N41" s="5"/>
      <c r="O41" s="5"/>
      <c r="P41" s="5"/>
    </row>
    <row r="42" spans="1:16" s="52" customFormat="1" ht="32.25">
      <c r="A42" s="73" t="s">
        <v>173</v>
      </c>
      <c r="B42" s="63" t="s">
        <v>101</v>
      </c>
      <c r="C42" s="63" t="s">
        <v>66</v>
      </c>
      <c r="D42" s="63" t="s">
        <v>112</v>
      </c>
      <c r="E42" s="63" t="s">
        <v>171</v>
      </c>
      <c r="F42" s="63"/>
      <c r="G42" s="69">
        <f>G43</f>
        <v>5372520</v>
      </c>
      <c r="H42" s="88"/>
      <c r="I42" s="13"/>
      <c r="J42" s="13"/>
      <c r="K42" s="140"/>
      <c r="L42" s="145"/>
      <c r="M42" s="5"/>
      <c r="N42" s="5"/>
      <c r="O42" s="5"/>
      <c r="P42" s="5"/>
    </row>
    <row r="43" spans="1:16" s="52" customFormat="1" ht="32.25">
      <c r="A43" s="73" t="s">
        <v>174</v>
      </c>
      <c r="B43" s="63" t="s">
        <v>101</v>
      </c>
      <c r="C43" s="63" t="s">
        <v>66</v>
      </c>
      <c r="D43" s="63" t="s">
        <v>112</v>
      </c>
      <c r="E43" s="63" t="s">
        <v>172</v>
      </c>
      <c r="F43" s="63"/>
      <c r="G43" s="69">
        <f>G44</f>
        <v>5372520</v>
      </c>
      <c r="H43" s="88"/>
      <c r="I43" s="13"/>
      <c r="J43" s="13"/>
      <c r="K43" s="140"/>
      <c r="L43" s="145"/>
      <c r="M43" s="5"/>
      <c r="N43" s="5"/>
      <c r="O43" s="5"/>
      <c r="P43" s="5"/>
    </row>
    <row r="44" spans="1:16" s="52" customFormat="1" ht="47.25">
      <c r="A44" s="65" t="s">
        <v>175</v>
      </c>
      <c r="B44" s="63" t="s">
        <v>101</v>
      </c>
      <c r="C44" s="63" t="s">
        <v>66</v>
      </c>
      <c r="D44" s="63" t="s">
        <v>112</v>
      </c>
      <c r="E44" s="63" t="s">
        <v>170</v>
      </c>
      <c r="F44" s="63"/>
      <c r="G44" s="69">
        <f>G45</f>
        <v>5372520</v>
      </c>
      <c r="H44" s="88"/>
      <c r="I44" s="13"/>
      <c r="J44" s="13"/>
      <c r="K44" s="140"/>
      <c r="L44" s="145"/>
      <c r="M44" s="5"/>
      <c r="N44" s="5"/>
      <c r="O44" s="5"/>
      <c r="P44" s="5"/>
    </row>
    <row r="45" spans="1:16" s="52" customFormat="1" ht="32.25">
      <c r="A45" s="73" t="s">
        <v>149</v>
      </c>
      <c r="B45" s="63" t="s">
        <v>101</v>
      </c>
      <c r="C45" s="63" t="s">
        <v>66</v>
      </c>
      <c r="D45" s="63" t="s">
        <v>112</v>
      </c>
      <c r="E45" s="63" t="s">
        <v>170</v>
      </c>
      <c r="F45" s="63" t="s">
        <v>125</v>
      </c>
      <c r="G45" s="69">
        <f>660000+1584820+300000+2128000+359700+340000</f>
        <v>5372520</v>
      </c>
      <c r="H45" s="88"/>
      <c r="I45" s="13"/>
      <c r="J45" s="13"/>
      <c r="K45" s="140"/>
      <c r="L45" s="145"/>
      <c r="M45" s="5"/>
      <c r="N45" s="5"/>
      <c r="O45" s="5"/>
      <c r="P45" s="5"/>
    </row>
    <row r="46" spans="1:16" s="52" customFormat="1" ht="32.25">
      <c r="A46" s="73" t="s">
        <v>140</v>
      </c>
      <c r="B46" s="63" t="s">
        <v>101</v>
      </c>
      <c r="C46" s="63" t="s">
        <v>66</v>
      </c>
      <c r="D46" s="63" t="s">
        <v>112</v>
      </c>
      <c r="E46" s="63" t="s">
        <v>139</v>
      </c>
      <c r="F46" s="63"/>
      <c r="G46" s="69">
        <f>G51+G47</f>
        <v>1315300</v>
      </c>
      <c r="H46" s="88">
        <f>H51+H47</f>
        <v>176600</v>
      </c>
      <c r="I46" s="13"/>
      <c r="J46" s="13"/>
      <c r="K46" s="140"/>
      <c r="L46" s="145"/>
      <c r="M46" s="5"/>
      <c r="N46" s="5"/>
      <c r="O46" s="5"/>
      <c r="P46" s="5"/>
    </row>
    <row r="47" spans="1:16" s="52" customFormat="1" ht="32.25">
      <c r="A47" s="73" t="s">
        <v>57</v>
      </c>
      <c r="B47" s="63" t="s">
        <v>101</v>
      </c>
      <c r="C47" s="63" t="s">
        <v>66</v>
      </c>
      <c r="D47" s="63" t="s">
        <v>112</v>
      </c>
      <c r="E47" s="63" t="s">
        <v>55</v>
      </c>
      <c r="F47" s="63"/>
      <c r="G47" s="69">
        <f>G48</f>
        <v>701200</v>
      </c>
      <c r="H47" s="88"/>
      <c r="I47" s="13"/>
      <c r="J47" s="13"/>
      <c r="K47" s="140"/>
      <c r="L47" s="145"/>
      <c r="M47" s="5"/>
      <c r="N47" s="5"/>
      <c r="O47" s="5"/>
      <c r="P47" s="5"/>
    </row>
    <row r="48" spans="1:16" s="52" customFormat="1" ht="18.75">
      <c r="A48" s="73" t="s">
        <v>169</v>
      </c>
      <c r="B48" s="63" t="s">
        <v>101</v>
      </c>
      <c r="C48" s="63" t="s">
        <v>66</v>
      </c>
      <c r="D48" s="63" t="s">
        <v>112</v>
      </c>
      <c r="E48" s="63" t="s">
        <v>56</v>
      </c>
      <c r="F48" s="63"/>
      <c r="G48" s="69">
        <f>G49+G50</f>
        <v>701200</v>
      </c>
      <c r="H48" s="88"/>
      <c r="I48" s="13"/>
      <c r="J48" s="13"/>
      <c r="K48" s="140"/>
      <c r="L48" s="145"/>
      <c r="M48" s="5"/>
      <c r="N48" s="5"/>
      <c r="O48" s="5"/>
      <c r="P48" s="5"/>
    </row>
    <row r="49" spans="1:16" s="52" customFormat="1" ht="78.75">
      <c r="A49" s="65" t="s">
        <v>147</v>
      </c>
      <c r="B49" s="63" t="s">
        <v>101</v>
      </c>
      <c r="C49" s="63" t="s">
        <v>66</v>
      </c>
      <c r="D49" s="63" t="s">
        <v>112</v>
      </c>
      <c r="E49" s="63" t="s">
        <v>56</v>
      </c>
      <c r="F49" s="63" t="s">
        <v>124</v>
      </c>
      <c r="G49" s="69">
        <v>170600</v>
      </c>
      <c r="H49" s="88"/>
      <c r="I49" s="13"/>
      <c r="J49" s="13"/>
      <c r="K49" s="140"/>
      <c r="L49" s="145"/>
      <c r="M49" s="5"/>
      <c r="N49" s="5"/>
      <c r="O49" s="5"/>
      <c r="P49" s="5" t="s">
        <v>329</v>
      </c>
    </row>
    <row r="50" spans="1:16" s="52" customFormat="1" ht="32.25">
      <c r="A50" s="73" t="s">
        <v>149</v>
      </c>
      <c r="B50" s="63" t="s">
        <v>101</v>
      </c>
      <c r="C50" s="63" t="s">
        <v>66</v>
      </c>
      <c r="D50" s="63" t="s">
        <v>112</v>
      </c>
      <c r="E50" s="63" t="s">
        <v>56</v>
      </c>
      <c r="F50" s="63" t="s">
        <v>125</v>
      </c>
      <c r="G50" s="69">
        <f>254400+151200+125000</f>
        <v>530600</v>
      </c>
      <c r="H50" s="88"/>
      <c r="I50" s="13"/>
      <c r="J50" s="13"/>
      <c r="K50" s="140"/>
      <c r="L50" s="145"/>
      <c r="M50" s="5"/>
      <c r="N50" s="5"/>
      <c r="O50" s="5"/>
      <c r="P50" s="5"/>
    </row>
    <row r="51" spans="1:16" s="52" customFormat="1" ht="48">
      <c r="A51" s="73" t="s">
        <v>325</v>
      </c>
      <c r="B51" s="63" t="s">
        <v>101</v>
      </c>
      <c r="C51" s="63" t="s">
        <v>66</v>
      </c>
      <c r="D51" s="63" t="s">
        <v>112</v>
      </c>
      <c r="E51" s="63" t="s">
        <v>141</v>
      </c>
      <c r="F51" s="63"/>
      <c r="G51" s="69">
        <f>G54+G56+G52</f>
        <v>614100</v>
      </c>
      <c r="H51" s="88">
        <f>H54+H56</f>
        <v>176600</v>
      </c>
      <c r="I51" s="13"/>
      <c r="J51" s="13"/>
      <c r="K51" s="140"/>
      <c r="L51" s="145"/>
      <c r="M51" s="5"/>
      <c r="N51" s="5"/>
      <c r="O51" s="5"/>
      <c r="P51" s="5"/>
    </row>
    <row r="52" spans="1:16" s="52" customFormat="1" ht="18.75">
      <c r="A52" s="73" t="s">
        <v>169</v>
      </c>
      <c r="B52" s="63" t="s">
        <v>101</v>
      </c>
      <c r="C52" s="63" t="s">
        <v>66</v>
      </c>
      <c r="D52" s="63" t="s">
        <v>112</v>
      </c>
      <c r="E52" s="63" t="s">
        <v>328</v>
      </c>
      <c r="F52" s="63"/>
      <c r="G52" s="69">
        <f>G53</f>
        <v>437500</v>
      </c>
      <c r="H52" s="88"/>
      <c r="I52" s="13"/>
      <c r="J52" s="13"/>
      <c r="K52" s="140"/>
      <c r="L52" s="145"/>
      <c r="M52" s="5"/>
      <c r="N52" s="5"/>
      <c r="O52" s="5"/>
      <c r="P52" s="5"/>
    </row>
    <row r="53" spans="1:16" s="52" customFormat="1" ht="32.25">
      <c r="A53" s="73" t="s">
        <v>149</v>
      </c>
      <c r="B53" s="63" t="s">
        <v>101</v>
      </c>
      <c r="C53" s="63" t="s">
        <v>66</v>
      </c>
      <c r="D53" s="63" t="s">
        <v>112</v>
      </c>
      <c r="E53" s="63" t="s">
        <v>328</v>
      </c>
      <c r="F53" s="63" t="s">
        <v>125</v>
      </c>
      <c r="G53" s="69">
        <v>437500</v>
      </c>
      <c r="H53" s="88"/>
      <c r="I53" s="13"/>
      <c r="J53" s="13"/>
      <c r="K53" s="140"/>
      <c r="L53" s="145"/>
      <c r="M53" s="5"/>
      <c r="N53" s="5"/>
      <c r="O53" s="5"/>
      <c r="P53" s="5"/>
    </row>
    <row r="54" spans="1:16" s="52" customFormat="1" ht="111">
      <c r="A54" s="73" t="s">
        <v>177</v>
      </c>
      <c r="B54" s="63" t="s">
        <v>101</v>
      </c>
      <c r="C54" s="63" t="s">
        <v>66</v>
      </c>
      <c r="D54" s="63" t="s">
        <v>112</v>
      </c>
      <c r="E54" s="63" t="s">
        <v>176</v>
      </c>
      <c r="F54" s="63"/>
      <c r="G54" s="69">
        <f>G55</f>
        <v>6000</v>
      </c>
      <c r="H54" s="88">
        <f>H55</f>
        <v>6000</v>
      </c>
      <c r="I54" s="13"/>
      <c r="J54" s="13"/>
      <c r="K54" s="140"/>
      <c r="L54" s="145"/>
      <c r="M54" s="5"/>
      <c r="N54" s="5"/>
      <c r="O54" s="5"/>
      <c r="P54" s="5"/>
    </row>
    <row r="55" spans="1:16" s="52" customFormat="1" ht="32.25">
      <c r="A55" s="73" t="s">
        <v>149</v>
      </c>
      <c r="B55" s="63" t="s">
        <v>101</v>
      </c>
      <c r="C55" s="63" t="s">
        <v>66</v>
      </c>
      <c r="D55" s="63" t="s">
        <v>112</v>
      </c>
      <c r="E55" s="63" t="s">
        <v>176</v>
      </c>
      <c r="F55" s="63" t="s">
        <v>125</v>
      </c>
      <c r="G55" s="69">
        <v>6000</v>
      </c>
      <c r="H55" s="88">
        <v>6000</v>
      </c>
      <c r="I55" s="13"/>
      <c r="J55" s="13"/>
      <c r="K55" s="140"/>
      <c r="L55" s="145"/>
      <c r="M55" s="5"/>
      <c r="N55" s="5"/>
      <c r="O55" s="5"/>
      <c r="P55" s="5"/>
    </row>
    <row r="56" spans="1:16" s="52" customFormat="1" ht="79.5">
      <c r="A56" s="73" t="s">
        <v>147</v>
      </c>
      <c r="B56" s="63" t="s">
        <v>101</v>
      </c>
      <c r="C56" s="63" t="s">
        <v>66</v>
      </c>
      <c r="D56" s="63" t="s">
        <v>112</v>
      </c>
      <c r="E56" s="63" t="s">
        <v>299</v>
      </c>
      <c r="F56" s="63"/>
      <c r="G56" s="69">
        <f>G57</f>
        <v>170600</v>
      </c>
      <c r="H56" s="88">
        <f>H57</f>
        <v>170600</v>
      </c>
      <c r="I56" s="13"/>
      <c r="J56" s="13"/>
      <c r="K56" s="140"/>
      <c r="L56" s="145"/>
      <c r="M56" s="5"/>
      <c r="N56" s="5"/>
      <c r="O56" s="5"/>
      <c r="P56" s="5"/>
    </row>
    <row r="57" spans="1:16" s="52" customFormat="1" ht="78.75">
      <c r="A57" s="65" t="s">
        <v>147</v>
      </c>
      <c r="B57" s="63" t="s">
        <v>101</v>
      </c>
      <c r="C57" s="63" t="s">
        <v>66</v>
      </c>
      <c r="D57" s="63" t="s">
        <v>112</v>
      </c>
      <c r="E57" s="63" t="s">
        <v>299</v>
      </c>
      <c r="F57" s="63" t="s">
        <v>124</v>
      </c>
      <c r="G57" s="69">
        <v>170600</v>
      </c>
      <c r="H57" s="88">
        <v>170600</v>
      </c>
      <c r="I57" s="13"/>
      <c r="J57" s="13"/>
      <c r="K57" s="140"/>
      <c r="L57" s="145"/>
      <c r="M57" s="5"/>
      <c r="N57" s="5"/>
      <c r="O57" s="5"/>
      <c r="P57" s="5"/>
    </row>
    <row r="58" spans="1:16" s="52" customFormat="1" ht="18.75">
      <c r="A58" s="150" t="s">
        <v>93</v>
      </c>
      <c r="B58" s="67" t="s">
        <v>101</v>
      </c>
      <c r="C58" s="67" t="s">
        <v>68</v>
      </c>
      <c r="D58" s="67"/>
      <c r="E58" s="67"/>
      <c r="F58" s="67"/>
      <c r="G58" s="71">
        <f aca="true" t="shared" si="1" ref="G58:H61">G59</f>
        <v>281900</v>
      </c>
      <c r="H58" s="87">
        <f t="shared" si="1"/>
        <v>281900</v>
      </c>
      <c r="I58" s="13"/>
      <c r="J58" s="13"/>
      <c r="K58" s="144"/>
      <c r="L58" s="149"/>
      <c r="M58" s="5"/>
      <c r="N58" s="5"/>
      <c r="O58" s="5"/>
      <c r="P58" s="5"/>
    </row>
    <row r="59" spans="1:16" s="52" customFormat="1" ht="18.75">
      <c r="A59" s="110" t="s">
        <v>94</v>
      </c>
      <c r="B59" s="67" t="s">
        <v>101</v>
      </c>
      <c r="C59" s="67" t="s">
        <v>68</v>
      </c>
      <c r="D59" s="67" t="s">
        <v>67</v>
      </c>
      <c r="E59" s="67"/>
      <c r="F59" s="67"/>
      <c r="G59" s="71">
        <f t="shared" si="1"/>
        <v>281900</v>
      </c>
      <c r="H59" s="87">
        <f t="shared" si="1"/>
        <v>281900</v>
      </c>
      <c r="I59" s="13"/>
      <c r="J59" s="13"/>
      <c r="K59" s="144"/>
      <c r="L59" s="149"/>
      <c r="M59" s="5"/>
      <c r="N59" s="5"/>
      <c r="O59" s="5"/>
      <c r="P59" s="5"/>
    </row>
    <row r="60" spans="1:16" s="52" customFormat="1" ht="32.25">
      <c r="A60" s="73" t="s">
        <v>140</v>
      </c>
      <c r="B60" s="63" t="s">
        <v>101</v>
      </c>
      <c r="C60" s="63" t="s">
        <v>68</v>
      </c>
      <c r="D60" s="63" t="s">
        <v>67</v>
      </c>
      <c r="E60" s="63" t="s">
        <v>139</v>
      </c>
      <c r="F60" s="63"/>
      <c r="G60" s="69">
        <f t="shared" si="1"/>
        <v>281900</v>
      </c>
      <c r="H60" s="88">
        <f t="shared" si="1"/>
        <v>281900</v>
      </c>
      <c r="I60" s="13"/>
      <c r="J60" s="13"/>
      <c r="K60" s="140"/>
      <c r="L60" s="145"/>
      <c r="M60" s="5"/>
      <c r="N60" s="5"/>
      <c r="O60" s="5"/>
      <c r="P60" s="5"/>
    </row>
    <row r="61" spans="1:16" s="52" customFormat="1" ht="48">
      <c r="A61" s="73" t="s">
        <v>325</v>
      </c>
      <c r="B61" s="63" t="s">
        <v>101</v>
      </c>
      <c r="C61" s="63" t="s">
        <v>68</v>
      </c>
      <c r="D61" s="63" t="s">
        <v>67</v>
      </c>
      <c r="E61" s="63" t="s">
        <v>141</v>
      </c>
      <c r="F61" s="63"/>
      <c r="G61" s="69">
        <f t="shared" si="1"/>
        <v>281900</v>
      </c>
      <c r="H61" s="88">
        <f t="shared" si="1"/>
        <v>281900</v>
      </c>
      <c r="I61" s="13"/>
      <c r="J61" s="13"/>
      <c r="K61" s="140"/>
      <c r="L61" s="145"/>
      <c r="M61" s="5"/>
      <c r="N61" s="5"/>
      <c r="O61" s="5"/>
      <c r="P61" s="5"/>
    </row>
    <row r="62" spans="1:16" s="52" customFormat="1" ht="32.25">
      <c r="A62" s="73" t="s">
        <v>179</v>
      </c>
      <c r="B62" s="63" t="s">
        <v>101</v>
      </c>
      <c r="C62" s="63" t="s">
        <v>68</v>
      </c>
      <c r="D62" s="63" t="s">
        <v>67</v>
      </c>
      <c r="E62" s="63" t="s">
        <v>178</v>
      </c>
      <c r="F62" s="63"/>
      <c r="G62" s="69">
        <f>G63+G64</f>
        <v>281900</v>
      </c>
      <c r="H62" s="88">
        <f>H63+H64</f>
        <v>281900</v>
      </c>
      <c r="I62" s="13"/>
      <c r="J62" s="13"/>
      <c r="K62" s="140"/>
      <c r="L62" s="145"/>
      <c r="M62" s="5"/>
      <c r="N62" s="5"/>
      <c r="O62" s="5"/>
      <c r="P62" s="5"/>
    </row>
    <row r="63" spans="1:16" s="52" customFormat="1" ht="78.75">
      <c r="A63" s="65" t="s">
        <v>147</v>
      </c>
      <c r="B63" s="63" t="s">
        <v>101</v>
      </c>
      <c r="C63" s="63" t="s">
        <v>68</v>
      </c>
      <c r="D63" s="63" t="s">
        <v>67</v>
      </c>
      <c r="E63" s="63" t="s">
        <v>178</v>
      </c>
      <c r="F63" s="63" t="s">
        <v>124</v>
      </c>
      <c r="G63" s="69">
        <v>272100</v>
      </c>
      <c r="H63" s="88">
        <v>272100</v>
      </c>
      <c r="I63" s="13"/>
      <c r="J63" s="13"/>
      <c r="K63" s="140"/>
      <c r="L63" s="145"/>
      <c r="M63" s="5"/>
      <c r="N63" s="5"/>
      <c r="O63" s="5"/>
      <c r="P63" s="5"/>
    </row>
    <row r="64" spans="1:16" s="52" customFormat="1" ht="32.25">
      <c r="A64" s="73" t="s">
        <v>149</v>
      </c>
      <c r="B64" s="63" t="s">
        <v>101</v>
      </c>
      <c r="C64" s="63" t="s">
        <v>68</v>
      </c>
      <c r="D64" s="63" t="s">
        <v>67</v>
      </c>
      <c r="E64" s="63" t="s">
        <v>178</v>
      </c>
      <c r="F64" s="63" t="s">
        <v>125</v>
      </c>
      <c r="G64" s="69">
        <v>9800</v>
      </c>
      <c r="H64" s="88">
        <v>9800</v>
      </c>
      <c r="I64" s="13"/>
      <c r="J64" s="13"/>
      <c r="K64" s="140"/>
      <c r="L64" s="145"/>
      <c r="M64" s="5"/>
      <c r="N64" s="5"/>
      <c r="O64" s="5"/>
      <c r="P64" s="5"/>
    </row>
    <row r="65" spans="1:16" s="52" customFormat="1" ht="32.25">
      <c r="A65" s="150" t="s">
        <v>58</v>
      </c>
      <c r="B65" s="67" t="s">
        <v>101</v>
      </c>
      <c r="C65" s="67" t="s">
        <v>67</v>
      </c>
      <c r="D65" s="67"/>
      <c r="E65" s="67"/>
      <c r="F65" s="67"/>
      <c r="G65" s="71">
        <f>G66+G71+G79</f>
        <v>17500100</v>
      </c>
      <c r="H65" s="87">
        <f>H66+H71+H79</f>
        <v>824500</v>
      </c>
      <c r="I65" s="13"/>
      <c r="J65" s="13"/>
      <c r="K65" s="144"/>
      <c r="L65" s="149"/>
      <c r="M65" s="5"/>
      <c r="N65" s="5"/>
      <c r="O65" s="5"/>
      <c r="P65" s="5"/>
    </row>
    <row r="66" spans="1:16" s="52" customFormat="1" ht="18.75">
      <c r="A66" s="110" t="s">
        <v>117</v>
      </c>
      <c r="B66" s="67" t="s">
        <v>101</v>
      </c>
      <c r="C66" s="67" t="s">
        <v>67</v>
      </c>
      <c r="D66" s="67" t="s">
        <v>69</v>
      </c>
      <c r="E66" s="67"/>
      <c r="F66" s="67"/>
      <c r="G66" s="71">
        <f aca="true" t="shared" si="2" ref="G66:H69">G67</f>
        <v>824500</v>
      </c>
      <c r="H66" s="87">
        <f t="shared" si="2"/>
        <v>824500</v>
      </c>
      <c r="I66" s="13"/>
      <c r="J66" s="13"/>
      <c r="K66" s="144"/>
      <c r="L66" s="149"/>
      <c r="M66" s="5"/>
      <c r="N66" s="5"/>
      <c r="O66" s="5"/>
      <c r="P66" s="5"/>
    </row>
    <row r="67" spans="1:16" s="52" customFormat="1" ht="32.25">
      <c r="A67" s="73" t="s">
        <v>140</v>
      </c>
      <c r="B67" s="63" t="s">
        <v>101</v>
      </c>
      <c r="C67" s="63" t="s">
        <v>67</v>
      </c>
      <c r="D67" s="63" t="s">
        <v>69</v>
      </c>
      <c r="E67" s="63" t="s">
        <v>139</v>
      </c>
      <c r="F67" s="63"/>
      <c r="G67" s="69">
        <f t="shared" si="2"/>
        <v>824500</v>
      </c>
      <c r="H67" s="88">
        <f t="shared" si="2"/>
        <v>824500</v>
      </c>
      <c r="I67" s="13"/>
      <c r="J67" s="13"/>
      <c r="K67" s="140"/>
      <c r="L67" s="145"/>
      <c r="M67" s="5"/>
      <c r="N67" s="5"/>
      <c r="O67" s="5"/>
      <c r="P67" s="5"/>
    </row>
    <row r="68" spans="1:16" s="52" customFormat="1" ht="48">
      <c r="A68" s="73" t="s">
        <v>325</v>
      </c>
      <c r="B68" s="63" t="s">
        <v>101</v>
      </c>
      <c r="C68" s="63" t="s">
        <v>67</v>
      </c>
      <c r="D68" s="63" t="s">
        <v>69</v>
      </c>
      <c r="E68" s="63" t="s">
        <v>141</v>
      </c>
      <c r="F68" s="63"/>
      <c r="G68" s="69">
        <f t="shared" si="2"/>
        <v>824500</v>
      </c>
      <c r="H68" s="88">
        <f t="shared" si="2"/>
        <v>824500</v>
      </c>
      <c r="I68" s="13"/>
      <c r="J68" s="13"/>
      <c r="K68" s="140"/>
      <c r="L68" s="145"/>
      <c r="M68" s="5"/>
      <c r="N68" s="5"/>
      <c r="O68" s="5"/>
      <c r="P68" s="5"/>
    </row>
    <row r="69" spans="1:16" s="52" customFormat="1" ht="32.25">
      <c r="A69" s="73" t="s">
        <v>181</v>
      </c>
      <c r="B69" s="63" t="s">
        <v>101</v>
      </c>
      <c r="C69" s="63" t="s">
        <v>67</v>
      </c>
      <c r="D69" s="63" t="s">
        <v>69</v>
      </c>
      <c r="E69" s="63" t="s">
        <v>180</v>
      </c>
      <c r="F69" s="63"/>
      <c r="G69" s="69">
        <f>G70</f>
        <v>824500</v>
      </c>
      <c r="H69" s="88">
        <f t="shared" si="2"/>
        <v>824500</v>
      </c>
      <c r="I69" s="13"/>
      <c r="J69" s="13"/>
      <c r="K69" s="140"/>
      <c r="L69" s="145"/>
      <c r="M69" s="5"/>
      <c r="N69" s="5"/>
      <c r="O69" s="5"/>
      <c r="P69" s="5"/>
    </row>
    <row r="70" spans="1:16" s="52" customFormat="1" ht="78.75">
      <c r="A70" s="65" t="s">
        <v>147</v>
      </c>
      <c r="B70" s="63" t="s">
        <v>101</v>
      </c>
      <c r="C70" s="63" t="s">
        <v>67</v>
      </c>
      <c r="D70" s="63" t="s">
        <v>69</v>
      </c>
      <c r="E70" s="63" t="s">
        <v>180</v>
      </c>
      <c r="F70" s="63" t="s">
        <v>124</v>
      </c>
      <c r="G70" s="69">
        <f>615100+185800+23600</f>
        <v>824500</v>
      </c>
      <c r="H70" s="88">
        <f>615100+185800+23600</f>
        <v>824500</v>
      </c>
      <c r="I70" s="13"/>
      <c r="J70" s="13"/>
      <c r="K70" s="140"/>
      <c r="L70" s="145"/>
      <c r="M70" s="5"/>
      <c r="N70" s="5"/>
      <c r="O70" s="5"/>
      <c r="P70" s="5"/>
    </row>
    <row r="71" spans="1:16" s="52" customFormat="1" ht="48">
      <c r="A71" s="151" t="s">
        <v>105</v>
      </c>
      <c r="B71" s="67" t="s">
        <v>101</v>
      </c>
      <c r="C71" s="67" t="s">
        <v>67</v>
      </c>
      <c r="D71" s="67" t="s">
        <v>81</v>
      </c>
      <c r="E71" s="67"/>
      <c r="F71" s="67"/>
      <c r="G71" s="71">
        <f>G72</f>
        <v>16390600</v>
      </c>
      <c r="H71" s="87"/>
      <c r="I71" s="13"/>
      <c r="J71" s="13"/>
      <c r="K71" s="144"/>
      <c r="L71" s="149"/>
      <c r="M71" s="5"/>
      <c r="N71" s="5"/>
      <c r="O71" s="5"/>
      <c r="P71" s="5"/>
    </row>
    <row r="72" spans="1:16" s="52" customFormat="1" ht="48">
      <c r="A72" s="73" t="s">
        <v>151</v>
      </c>
      <c r="B72" s="63" t="s">
        <v>101</v>
      </c>
      <c r="C72" s="63" t="s">
        <v>67</v>
      </c>
      <c r="D72" s="63" t="s">
        <v>81</v>
      </c>
      <c r="E72" s="63" t="s">
        <v>152</v>
      </c>
      <c r="F72" s="63"/>
      <c r="G72" s="69">
        <f>G73</f>
        <v>16390600</v>
      </c>
      <c r="H72" s="88"/>
      <c r="I72" s="13"/>
      <c r="J72" s="13"/>
      <c r="K72" s="140"/>
      <c r="L72" s="145"/>
      <c r="M72" s="5"/>
      <c r="N72" s="5"/>
      <c r="O72" s="5"/>
      <c r="P72" s="5"/>
    </row>
    <row r="73" spans="1:16" s="52" customFormat="1" ht="63.75">
      <c r="A73" s="73" t="s">
        <v>155</v>
      </c>
      <c r="B73" s="63" t="s">
        <v>101</v>
      </c>
      <c r="C73" s="63" t="s">
        <v>67</v>
      </c>
      <c r="D73" s="63" t="s">
        <v>81</v>
      </c>
      <c r="E73" s="63" t="s">
        <v>153</v>
      </c>
      <c r="F73" s="63"/>
      <c r="G73" s="69">
        <f>G74+G77</f>
        <v>16390600</v>
      </c>
      <c r="H73" s="88"/>
      <c r="I73" s="13"/>
      <c r="J73" s="13"/>
      <c r="K73" s="140"/>
      <c r="L73" s="145"/>
      <c r="M73" s="5"/>
      <c r="N73" s="5"/>
      <c r="O73" s="5"/>
      <c r="P73" s="5"/>
    </row>
    <row r="74" spans="1:16" s="52" customFormat="1" ht="63.75">
      <c r="A74" s="73" t="s">
        <v>183</v>
      </c>
      <c r="B74" s="63" t="s">
        <v>101</v>
      </c>
      <c r="C74" s="63" t="s">
        <v>67</v>
      </c>
      <c r="D74" s="63" t="s">
        <v>81</v>
      </c>
      <c r="E74" s="63" t="s">
        <v>182</v>
      </c>
      <c r="F74" s="63"/>
      <c r="G74" s="69">
        <f>G75+G76</f>
        <v>13250600</v>
      </c>
      <c r="H74" s="88"/>
      <c r="I74" s="13"/>
      <c r="J74" s="13"/>
      <c r="K74" s="140"/>
      <c r="L74" s="145"/>
      <c r="M74" s="5"/>
      <c r="N74" s="5"/>
      <c r="O74" s="5"/>
      <c r="P74" s="5"/>
    </row>
    <row r="75" spans="1:16" s="52" customFormat="1" ht="78.75">
      <c r="A75" s="65" t="s">
        <v>147</v>
      </c>
      <c r="B75" s="63" t="s">
        <v>101</v>
      </c>
      <c r="C75" s="63" t="s">
        <v>67</v>
      </c>
      <c r="D75" s="63" t="s">
        <v>81</v>
      </c>
      <c r="E75" s="63" t="s">
        <v>182</v>
      </c>
      <c r="F75" s="63" t="s">
        <v>124</v>
      </c>
      <c r="G75" s="70">
        <v>11631500</v>
      </c>
      <c r="H75" s="89"/>
      <c r="I75" s="13"/>
      <c r="J75" s="13"/>
      <c r="K75" s="140"/>
      <c r="L75" s="145"/>
      <c r="M75" s="5"/>
      <c r="N75" s="5"/>
      <c r="O75" s="5"/>
      <c r="P75" s="5"/>
    </row>
    <row r="76" spans="1:16" s="52" customFormat="1" ht="32.25">
      <c r="A76" s="73" t="s">
        <v>149</v>
      </c>
      <c r="B76" s="63" t="s">
        <v>101</v>
      </c>
      <c r="C76" s="63" t="s">
        <v>67</v>
      </c>
      <c r="D76" s="63" t="s">
        <v>81</v>
      </c>
      <c r="E76" s="63" t="s">
        <v>182</v>
      </c>
      <c r="F76" s="63" t="s">
        <v>125</v>
      </c>
      <c r="G76" s="69">
        <v>1619100</v>
      </c>
      <c r="H76" s="88"/>
      <c r="I76" s="13"/>
      <c r="J76" s="13"/>
      <c r="K76" s="140"/>
      <c r="L76" s="145"/>
      <c r="M76" s="5"/>
      <c r="N76" s="5"/>
      <c r="O76" s="5"/>
      <c r="P76" s="5"/>
    </row>
    <row r="77" spans="1:16" s="52" customFormat="1" ht="18.75">
      <c r="A77" s="73" t="s">
        <v>169</v>
      </c>
      <c r="B77" s="63" t="s">
        <v>101</v>
      </c>
      <c r="C77" s="63" t="s">
        <v>67</v>
      </c>
      <c r="D77" s="63" t="s">
        <v>81</v>
      </c>
      <c r="E77" s="63" t="s">
        <v>184</v>
      </c>
      <c r="F77" s="63"/>
      <c r="G77" s="69">
        <f>G78</f>
        <v>3140000</v>
      </c>
      <c r="H77" s="88"/>
      <c r="I77" s="13"/>
      <c r="J77" s="13"/>
      <c r="K77" s="140"/>
      <c r="L77" s="145"/>
      <c r="M77" s="5"/>
      <c r="N77" s="5"/>
      <c r="O77" s="5"/>
      <c r="P77" s="5"/>
    </row>
    <row r="78" spans="1:16" s="52" customFormat="1" ht="32.25">
      <c r="A78" s="73" t="s">
        <v>149</v>
      </c>
      <c r="B78" s="63" t="s">
        <v>101</v>
      </c>
      <c r="C78" s="63" t="s">
        <v>67</v>
      </c>
      <c r="D78" s="63" t="s">
        <v>81</v>
      </c>
      <c r="E78" s="63" t="s">
        <v>184</v>
      </c>
      <c r="F78" s="63" t="s">
        <v>125</v>
      </c>
      <c r="G78" s="69">
        <f>400000+1890000+400000+400000+50000</f>
        <v>3140000</v>
      </c>
      <c r="H78" s="88"/>
      <c r="I78" s="13"/>
      <c r="J78" s="13"/>
      <c r="K78" s="140"/>
      <c r="L78" s="145"/>
      <c r="M78" s="5"/>
      <c r="N78" s="5"/>
      <c r="O78" s="5"/>
      <c r="P78" s="5"/>
    </row>
    <row r="79" spans="1:16" s="52" customFormat="1" ht="32.25">
      <c r="A79" s="66" t="s">
        <v>131</v>
      </c>
      <c r="B79" s="67" t="s">
        <v>101</v>
      </c>
      <c r="C79" s="67" t="s">
        <v>67</v>
      </c>
      <c r="D79" s="67" t="s">
        <v>132</v>
      </c>
      <c r="E79" s="67"/>
      <c r="F79" s="67"/>
      <c r="G79" s="71">
        <f>G80</f>
        <v>285000</v>
      </c>
      <c r="H79" s="87"/>
      <c r="I79" s="13"/>
      <c r="J79" s="13"/>
      <c r="K79" s="144"/>
      <c r="L79" s="149"/>
      <c r="M79" s="5"/>
      <c r="N79" s="5"/>
      <c r="O79" s="5"/>
      <c r="P79" s="5"/>
    </row>
    <row r="80" spans="1:16" s="52" customFormat="1" ht="36" customHeight="1">
      <c r="A80" s="73" t="s">
        <v>187</v>
      </c>
      <c r="B80" s="63" t="s">
        <v>101</v>
      </c>
      <c r="C80" s="63" t="s">
        <v>67</v>
      </c>
      <c r="D80" s="63" t="s">
        <v>132</v>
      </c>
      <c r="E80" s="63" t="s">
        <v>186</v>
      </c>
      <c r="F80" s="63"/>
      <c r="G80" s="69">
        <f>G81+G83</f>
        <v>285000</v>
      </c>
      <c r="H80" s="88"/>
      <c r="I80" s="13"/>
      <c r="J80" s="13"/>
      <c r="K80" s="140"/>
      <c r="L80" s="145"/>
      <c r="M80" s="5"/>
      <c r="N80" s="5"/>
      <c r="O80" s="5"/>
      <c r="P80" s="5"/>
    </row>
    <row r="81" spans="1:16" s="52" customFormat="1" ht="48">
      <c r="A81" s="73" t="s">
        <v>188</v>
      </c>
      <c r="B81" s="63" t="s">
        <v>101</v>
      </c>
      <c r="C81" s="63" t="s">
        <v>67</v>
      </c>
      <c r="D81" s="63" t="s">
        <v>132</v>
      </c>
      <c r="E81" s="63" t="s">
        <v>185</v>
      </c>
      <c r="F81" s="63"/>
      <c r="G81" s="69">
        <f>G82</f>
        <v>210000</v>
      </c>
      <c r="H81" s="88"/>
      <c r="I81" s="13"/>
      <c r="J81" s="13"/>
      <c r="K81" s="140"/>
      <c r="L81" s="145"/>
      <c r="M81" s="5"/>
      <c r="N81" s="5"/>
      <c r="O81" s="5"/>
      <c r="P81" s="5"/>
    </row>
    <row r="82" spans="1:16" s="52" customFormat="1" ht="32.25">
      <c r="A82" s="73" t="s">
        <v>189</v>
      </c>
      <c r="B82" s="63" t="s">
        <v>101</v>
      </c>
      <c r="C82" s="63" t="s">
        <v>67</v>
      </c>
      <c r="D82" s="63" t="s">
        <v>132</v>
      </c>
      <c r="E82" s="63" t="s">
        <v>185</v>
      </c>
      <c r="F82" s="63" t="s">
        <v>127</v>
      </c>
      <c r="G82" s="69">
        <v>210000</v>
      </c>
      <c r="H82" s="88"/>
      <c r="I82" s="13"/>
      <c r="J82" s="13"/>
      <c r="K82" s="140"/>
      <c r="L82" s="145"/>
      <c r="M82" s="5"/>
      <c r="N82" s="5"/>
      <c r="O82" s="5"/>
      <c r="P82" s="5"/>
    </row>
    <row r="83" spans="1:16" s="52" customFormat="1" ht="18.75">
      <c r="A83" s="73" t="s">
        <v>169</v>
      </c>
      <c r="B83" s="63" t="s">
        <v>101</v>
      </c>
      <c r="C83" s="63" t="s">
        <v>67</v>
      </c>
      <c r="D83" s="63" t="s">
        <v>132</v>
      </c>
      <c r="E83" s="63" t="s">
        <v>190</v>
      </c>
      <c r="F83" s="63"/>
      <c r="G83" s="69">
        <f>G84</f>
        <v>75000</v>
      </c>
      <c r="H83" s="88"/>
      <c r="I83" s="13"/>
      <c r="J83" s="13"/>
      <c r="K83" s="140"/>
      <c r="L83" s="145"/>
      <c r="M83" s="5"/>
      <c r="N83" s="5"/>
      <c r="O83" s="5"/>
      <c r="P83" s="5"/>
    </row>
    <row r="84" spans="1:16" s="52" customFormat="1" ht="32.25">
      <c r="A84" s="73" t="s">
        <v>189</v>
      </c>
      <c r="B84" s="63" t="s">
        <v>101</v>
      </c>
      <c r="C84" s="63" t="s">
        <v>67</v>
      </c>
      <c r="D84" s="63" t="s">
        <v>132</v>
      </c>
      <c r="E84" s="63" t="s">
        <v>190</v>
      </c>
      <c r="F84" s="63" t="s">
        <v>127</v>
      </c>
      <c r="G84" s="69">
        <v>75000</v>
      </c>
      <c r="H84" s="88"/>
      <c r="I84" s="13"/>
      <c r="J84" s="13"/>
      <c r="K84" s="140"/>
      <c r="L84" s="145"/>
      <c r="M84" s="5"/>
      <c r="N84" s="5"/>
      <c r="O84" s="5"/>
      <c r="P84" s="5"/>
    </row>
    <row r="85" spans="1:16" s="51" customFormat="1" ht="18.75">
      <c r="A85" s="150" t="s">
        <v>107</v>
      </c>
      <c r="B85" s="67" t="s">
        <v>101</v>
      </c>
      <c r="C85" s="67" t="s">
        <v>69</v>
      </c>
      <c r="D85" s="67"/>
      <c r="E85" s="152"/>
      <c r="F85" s="152"/>
      <c r="G85" s="71">
        <f>G86+G96+G101</f>
        <v>18657100</v>
      </c>
      <c r="H85" s="87">
        <f>H86+H96+H101</f>
        <v>14600</v>
      </c>
      <c r="I85" s="14">
        <f>I86</f>
        <v>0</v>
      </c>
      <c r="J85" s="14">
        <f>J86</f>
        <v>0</v>
      </c>
      <c r="K85" s="14">
        <f>K86</f>
        <v>0</v>
      </c>
      <c r="L85" s="14">
        <f>L86</f>
        <v>0</v>
      </c>
      <c r="M85" s="6"/>
      <c r="N85" s="6"/>
      <c r="O85" s="6"/>
      <c r="P85" s="6"/>
    </row>
    <row r="86" spans="1:16" s="52" customFormat="1" ht="18.75">
      <c r="A86" s="110" t="s">
        <v>121</v>
      </c>
      <c r="B86" s="67" t="s">
        <v>101</v>
      </c>
      <c r="C86" s="67" t="s">
        <v>69</v>
      </c>
      <c r="D86" s="67" t="s">
        <v>81</v>
      </c>
      <c r="E86" s="152"/>
      <c r="F86" s="67"/>
      <c r="G86" s="71">
        <f>G87</f>
        <v>16857500</v>
      </c>
      <c r="H86" s="87"/>
      <c r="I86" s="13">
        <f>I93</f>
        <v>0</v>
      </c>
      <c r="J86" s="13">
        <f>J93</f>
        <v>0</v>
      </c>
      <c r="K86" s="13">
        <f>K93</f>
        <v>0</v>
      </c>
      <c r="L86" s="13">
        <f>L93</f>
        <v>0</v>
      </c>
      <c r="M86" s="5"/>
      <c r="N86" s="5"/>
      <c r="O86" s="5"/>
      <c r="P86" s="5"/>
    </row>
    <row r="87" spans="1:16" s="52" customFormat="1" ht="32.25">
      <c r="A87" s="73" t="s">
        <v>194</v>
      </c>
      <c r="B87" s="63" t="s">
        <v>101</v>
      </c>
      <c r="C87" s="63" t="s">
        <v>69</v>
      </c>
      <c r="D87" s="63" t="s">
        <v>81</v>
      </c>
      <c r="E87" s="63" t="s">
        <v>192</v>
      </c>
      <c r="F87" s="63"/>
      <c r="G87" s="69">
        <f>G88+G93</f>
        <v>16857500</v>
      </c>
      <c r="H87" s="88"/>
      <c r="I87" s="13"/>
      <c r="J87" s="13"/>
      <c r="K87" s="140"/>
      <c r="L87" s="145"/>
      <c r="M87" s="5"/>
      <c r="N87" s="5"/>
      <c r="O87" s="5"/>
      <c r="P87" s="5"/>
    </row>
    <row r="88" spans="1:16" s="52" customFormat="1" ht="32.25">
      <c r="A88" s="73" t="s">
        <v>195</v>
      </c>
      <c r="B88" s="63" t="s">
        <v>101</v>
      </c>
      <c r="C88" s="63" t="s">
        <v>69</v>
      </c>
      <c r="D88" s="63" t="s">
        <v>81</v>
      </c>
      <c r="E88" s="63" t="s">
        <v>193</v>
      </c>
      <c r="F88" s="63"/>
      <c r="G88" s="69">
        <f>G89+G91</f>
        <v>16595000</v>
      </c>
      <c r="H88" s="88"/>
      <c r="I88" s="13"/>
      <c r="J88" s="13"/>
      <c r="K88" s="140"/>
      <c r="L88" s="145"/>
      <c r="M88" s="5"/>
      <c r="N88" s="5"/>
      <c r="O88" s="5"/>
      <c r="P88" s="5"/>
    </row>
    <row r="89" spans="1:16" s="52" customFormat="1" ht="18.75">
      <c r="A89" s="73" t="s">
        <v>196</v>
      </c>
      <c r="B89" s="63" t="s">
        <v>101</v>
      </c>
      <c r="C89" s="63" t="s">
        <v>69</v>
      </c>
      <c r="D89" s="63" t="s">
        <v>81</v>
      </c>
      <c r="E89" s="63" t="s">
        <v>191</v>
      </c>
      <c r="F89" s="63"/>
      <c r="G89" s="69">
        <f>G90</f>
        <v>8510000</v>
      </c>
      <c r="H89" s="88"/>
      <c r="I89" s="13"/>
      <c r="J89" s="13"/>
      <c r="K89" s="140"/>
      <c r="L89" s="145"/>
      <c r="M89" s="5"/>
      <c r="N89" s="5"/>
      <c r="O89" s="5"/>
      <c r="P89" s="5"/>
    </row>
    <row r="90" spans="1:16" s="52" customFormat="1" ht="32.25">
      <c r="A90" s="73" t="s">
        <v>189</v>
      </c>
      <c r="B90" s="63" t="s">
        <v>101</v>
      </c>
      <c r="C90" s="63" t="s">
        <v>69</v>
      </c>
      <c r="D90" s="63" t="s">
        <v>81</v>
      </c>
      <c r="E90" s="63" t="s">
        <v>191</v>
      </c>
      <c r="F90" s="63" t="s">
        <v>127</v>
      </c>
      <c r="G90" s="69">
        <f>5000000+3510000</f>
        <v>8510000</v>
      </c>
      <c r="H90" s="88"/>
      <c r="I90" s="13"/>
      <c r="J90" s="13"/>
      <c r="K90" s="140"/>
      <c r="L90" s="145"/>
      <c r="M90" s="5"/>
      <c r="N90" s="5"/>
      <c r="O90" s="5"/>
      <c r="P90" s="5"/>
    </row>
    <row r="91" spans="1:16" s="52" customFormat="1" ht="48">
      <c r="A91" s="73" t="s">
        <v>188</v>
      </c>
      <c r="B91" s="63" t="s">
        <v>101</v>
      </c>
      <c r="C91" s="63" t="s">
        <v>69</v>
      </c>
      <c r="D91" s="63" t="s">
        <v>81</v>
      </c>
      <c r="E91" s="63" t="s">
        <v>197</v>
      </c>
      <c r="F91" s="63"/>
      <c r="G91" s="69">
        <f>G92</f>
        <v>8085000</v>
      </c>
      <c r="H91" s="88"/>
      <c r="I91" s="13"/>
      <c r="J91" s="13"/>
      <c r="K91" s="140"/>
      <c r="L91" s="145"/>
      <c r="M91" s="5"/>
      <c r="N91" s="5"/>
      <c r="O91" s="5"/>
      <c r="P91" s="5"/>
    </row>
    <row r="92" spans="1:16" s="52" customFormat="1" ht="32.25">
      <c r="A92" s="73" t="s">
        <v>189</v>
      </c>
      <c r="B92" s="63" t="s">
        <v>101</v>
      </c>
      <c r="C92" s="63" t="s">
        <v>69</v>
      </c>
      <c r="D92" s="63" t="s">
        <v>81</v>
      </c>
      <c r="E92" s="63" t="s">
        <v>197</v>
      </c>
      <c r="F92" s="63" t="s">
        <v>127</v>
      </c>
      <c r="G92" s="69">
        <v>8085000</v>
      </c>
      <c r="H92" s="88"/>
      <c r="I92" s="13"/>
      <c r="J92" s="13"/>
      <c r="K92" s="140"/>
      <c r="L92" s="145"/>
      <c r="M92" s="5"/>
      <c r="N92" s="5"/>
      <c r="O92" s="5"/>
      <c r="P92" s="5"/>
    </row>
    <row r="93" spans="1:16" s="52" customFormat="1" ht="48">
      <c r="A93" s="73" t="s">
        <v>200</v>
      </c>
      <c r="B93" s="63" t="s">
        <v>101</v>
      </c>
      <c r="C93" s="63" t="s">
        <v>69</v>
      </c>
      <c r="D93" s="63" t="s">
        <v>81</v>
      </c>
      <c r="E93" s="63" t="s">
        <v>198</v>
      </c>
      <c r="F93" s="63"/>
      <c r="G93" s="69">
        <f>G94</f>
        <v>262500</v>
      </c>
      <c r="H93" s="88"/>
      <c r="I93" s="13"/>
      <c r="J93" s="13"/>
      <c r="K93" s="140"/>
      <c r="L93" s="145"/>
      <c r="M93" s="5"/>
      <c r="N93" s="5"/>
      <c r="O93" s="5"/>
      <c r="P93" s="5"/>
    </row>
    <row r="94" spans="1:16" s="52" customFormat="1" ht="18.75">
      <c r="A94" s="73" t="s">
        <v>196</v>
      </c>
      <c r="B94" s="63" t="s">
        <v>101</v>
      </c>
      <c r="C94" s="63" t="s">
        <v>69</v>
      </c>
      <c r="D94" s="63" t="s">
        <v>81</v>
      </c>
      <c r="E94" s="63" t="s">
        <v>199</v>
      </c>
      <c r="F94" s="63"/>
      <c r="G94" s="69">
        <f>G95</f>
        <v>262500</v>
      </c>
      <c r="H94" s="88"/>
      <c r="I94" s="13"/>
      <c r="J94" s="13"/>
      <c r="K94" s="140"/>
      <c r="L94" s="145"/>
      <c r="M94" s="5"/>
      <c r="N94" s="5"/>
      <c r="O94" s="5"/>
      <c r="P94" s="5"/>
    </row>
    <row r="95" spans="1:16" s="52" customFormat="1" ht="32.25">
      <c r="A95" s="73" t="s">
        <v>189</v>
      </c>
      <c r="B95" s="63" t="s">
        <v>101</v>
      </c>
      <c r="C95" s="63" t="s">
        <v>69</v>
      </c>
      <c r="D95" s="63" t="s">
        <v>81</v>
      </c>
      <c r="E95" s="63" t="s">
        <v>199</v>
      </c>
      <c r="F95" s="63" t="s">
        <v>127</v>
      </c>
      <c r="G95" s="69">
        <v>262500</v>
      </c>
      <c r="H95" s="88"/>
      <c r="I95" s="13"/>
      <c r="J95" s="13"/>
      <c r="K95" s="140"/>
      <c r="L95" s="145"/>
      <c r="M95" s="5"/>
      <c r="N95" s="5"/>
      <c r="O95" s="5"/>
      <c r="P95" s="5"/>
    </row>
    <row r="96" spans="1:16" s="52" customFormat="1" ht="18.75">
      <c r="A96" s="151" t="s">
        <v>133</v>
      </c>
      <c r="B96" s="67" t="s">
        <v>101</v>
      </c>
      <c r="C96" s="67" t="s">
        <v>69</v>
      </c>
      <c r="D96" s="67" t="s">
        <v>83</v>
      </c>
      <c r="E96" s="67"/>
      <c r="F96" s="67"/>
      <c r="G96" s="71">
        <f aca="true" t="shared" si="3" ref="G96:H99">G97</f>
        <v>11400</v>
      </c>
      <c r="H96" s="87">
        <f t="shared" si="3"/>
        <v>11400</v>
      </c>
      <c r="I96" s="13"/>
      <c r="J96" s="13"/>
      <c r="K96" s="144"/>
      <c r="L96" s="149"/>
      <c r="M96" s="5"/>
      <c r="N96" s="5"/>
      <c r="O96" s="5"/>
      <c r="P96" s="5"/>
    </row>
    <row r="97" spans="1:16" s="52" customFormat="1" ht="32.25">
      <c r="A97" s="73" t="s">
        <v>173</v>
      </c>
      <c r="B97" s="63" t="s">
        <v>101</v>
      </c>
      <c r="C97" s="63" t="s">
        <v>69</v>
      </c>
      <c r="D97" s="63" t="s">
        <v>83</v>
      </c>
      <c r="E97" s="63" t="s">
        <v>171</v>
      </c>
      <c r="F97" s="63"/>
      <c r="G97" s="69">
        <f t="shared" si="3"/>
        <v>11400</v>
      </c>
      <c r="H97" s="88">
        <f t="shared" si="3"/>
        <v>11400</v>
      </c>
      <c r="I97" s="13"/>
      <c r="J97" s="13"/>
      <c r="K97" s="140"/>
      <c r="L97" s="145"/>
      <c r="M97" s="5"/>
      <c r="N97" s="5"/>
      <c r="O97" s="5"/>
      <c r="P97" s="5"/>
    </row>
    <row r="98" spans="1:16" s="52" customFormat="1" ht="32.25">
      <c r="A98" s="73" t="s">
        <v>174</v>
      </c>
      <c r="B98" s="63" t="s">
        <v>101</v>
      </c>
      <c r="C98" s="63" t="s">
        <v>69</v>
      </c>
      <c r="D98" s="63" t="s">
        <v>83</v>
      </c>
      <c r="E98" s="63" t="s">
        <v>172</v>
      </c>
      <c r="F98" s="63"/>
      <c r="G98" s="69">
        <f t="shared" si="3"/>
        <v>11400</v>
      </c>
      <c r="H98" s="88">
        <f t="shared" si="3"/>
        <v>11400</v>
      </c>
      <c r="I98" s="13"/>
      <c r="J98" s="13"/>
      <c r="K98" s="140"/>
      <c r="L98" s="145"/>
      <c r="M98" s="5"/>
      <c r="N98" s="5"/>
      <c r="O98" s="5"/>
      <c r="P98" s="5"/>
    </row>
    <row r="99" spans="1:16" s="52" customFormat="1" ht="72.75" customHeight="1">
      <c r="A99" s="73" t="s">
        <v>202</v>
      </c>
      <c r="B99" s="63" t="s">
        <v>101</v>
      </c>
      <c r="C99" s="63" t="s">
        <v>69</v>
      </c>
      <c r="D99" s="63" t="s">
        <v>83</v>
      </c>
      <c r="E99" s="63" t="s">
        <v>201</v>
      </c>
      <c r="F99" s="63"/>
      <c r="G99" s="69">
        <f t="shared" si="3"/>
        <v>11400</v>
      </c>
      <c r="H99" s="88">
        <f t="shared" si="3"/>
        <v>11400</v>
      </c>
      <c r="I99" s="13"/>
      <c r="J99" s="13"/>
      <c r="K99" s="140"/>
      <c r="L99" s="145"/>
      <c r="M99" s="5"/>
      <c r="N99" s="5"/>
      <c r="O99" s="5"/>
      <c r="P99" s="5"/>
    </row>
    <row r="100" spans="1:16" s="52" customFormat="1" ht="32.25">
      <c r="A100" s="73" t="s">
        <v>149</v>
      </c>
      <c r="B100" s="63" t="s">
        <v>101</v>
      </c>
      <c r="C100" s="63" t="s">
        <v>69</v>
      </c>
      <c r="D100" s="63" t="s">
        <v>83</v>
      </c>
      <c r="E100" s="63" t="s">
        <v>201</v>
      </c>
      <c r="F100" s="63" t="s">
        <v>125</v>
      </c>
      <c r="G100" s="69">
        <v>11400</v>
      </c>
      <c r="H100" s="88">
        <v>11400</v>
      </c>
      <c r="I100" s="13"/>
      <c r="J100" s="13"/>
      <c r="K100" s="140"/>
      <c r="L100" s="145"/>
      <c r="M100" s="5"/>
      <c r="N100" s="5"/>
      <c r="O100" s="5"/>
      <c r="P100" s="5"/>
    </row>
    <row r="101" spans="1:16" s="52" customFormat="1" ht="18.75">
      <c r="A101" s="110" t="s">
        <v>108</v>
      </c>
      <c r="B101" s="67" t="s">
        <v>101</v>
      </c>
      <c r="C101" s="67" t="s">
        <v>69</v>
      </c>
      <c r="D101" s="67" t="s">
        <v>92</v>
      </c>
      <c r="E101" s="67"/>
      <c r="F101" s="67"/>
      <c r="G101" s="71">
        <f>G102+G110</f>
        <v>1788200</v>
      </c>
      <c r="H101" s="87">
        <f>H102+H110</f>
        <v>3200</v>
      </c>
      <c r="I101" s="13"/>
      <c r="J101" s="13"/>
      <c r="K101" s="144"/>
      <c r="L101" s="149"/>
      <c r="M101" s="5"/>
      <c r="N101" s="5"/>
      <c r="O101" s="5"/>
      <c r="P101" s="5"/>
    </row>
    <row r="102" spans="1:16" s="52" customFormat="1" ht="32.25">
      <c r="A102" s="73" t="s">
        <v>206</v>
      </c>
      <c r="B102" s="63" t="s">
        <v>101</v>
      </c>
      <c r="C102" s="63" t="s">
        <v>69</v>
      </c>
      <c r="D102" s="63" t="s">
        <v>92</v>
      </c>
      <c r="E102" s="63" t="s">
        <v>204</v>
      </c>
      <c r="F102" s="63"/>
      <c r="G102" s="69">
        <f>G103</f>
        <v>43200</v>
      </c>
      <c r="H102" s="88">
        <f>H103</f>
        <v>3200</v>
      </c>
      <c r="I102" s="13"/>
      <c r="J102" s="13"/>
      <c r="K102" s="140"/>
      <c r="L102" s="145"/>
      <c r="M102" s="5"/>
      <c r="N102" s="5"/>
      <c r="O102" s="5"/>
      <c r="P102" s="5"/>
    </row>
    <row r="103" spans="1:16" s="52" customFormat="1" ht="32.25">
      <c r="A103" s="73" t="s">
        <v>207</v>
      </c>
      <c r="B103" s="63" t="s">
        <v>101</v>
      </c>
      <c r="C103" s="63" t="s">
        <v>69</v>
      </c>
      <c r="D103" s="63" t="s">
        <v>92</v>
      </c>
      <c r="E103" s="63" t="s">
        <v>205</v>
      </c>
      <c r="F103" s="63"/>
      <c r="G103" s="69">
        <f>G104+G106+G108</f>
        <v>43200</v>
      </c>
      <c r="H103" s="88">
        <f>H104+H106+H108</f>
        <v>3200</v>
      </c>
      <c r="I103" s="13"/>
      <c r="J103" s="13"/>
      <c r="K103" s="140"/>
      <c r="L103" s="145"/>
      <c r="M103" s="5"/>
      <c r="N103" s="5"/>
      <c r="O103" s="5"/>
      <c r="P103" s="5"/>
    </row>
    <row r="104" spans="1:16" s="52" customFormat="1" ht="48">
      <c r="A104" s="73" t="s">
        <v>165</v>
      </c>
      <c r="B104" s="63" t="s">
        <v>101</v>
      </c>
      <c r="C104" s="63" t="s">
        <v>69</v>
      </c>
      <c r="D104" s="63" t="s">
        <v>92</v>
      </c>
      <c r="E104" s="63" t="s">
        <v>203</v>
      </c>
      <c r="F104" s="63"/>
      <c r="G104" s="69">
        <f>G105</f>
        <v>5000</v>
      </c>
      <c r="H104" s="88"/>
      <c r="I104" s="13"/>
      <c r="J104" s="13"/>
      <c r="K104" s="140"/>
      <c r="L104" s="145"/>
      <c r="M104" s="5"/>
      <c r="N104" s="5"/>
      <c r="O104" s="5"/>
      <c r="P104" s="5"/>
    </row>
    <row r="105" spans="1:16" s="52" customFormat="1" ht="32.25">
      <c r="A105" s="73" t="s">
        <v>149</v>
      </c>
      <c r="B105" s="63" t="s">
        <v>101</v>
      </c>
      <c r="C105" s="63" t="s">
        <v>69</v>
      </c>
      <c r="D105" s="63" t="s">
        <v>92</v>
      </c>
      <c r="E105" s="63" t="s">
        <v>203</v>
      </c>
      <c r="F105" s="63" t="s">
        <v>125</v>
      </c>
      <c r="G105" s="69">
        <v>5000</v>
      </c>
      <c r="H105" s="88"/>
      <c r="I105" s="13"/>
      <c r="J105" s="13"/>
      <c r="K105" s="140"/>
      <c r="L105" s="145"/>
      <c r="M105" s="5"/>
      <c r="N105" s="5"/>
      <c r="O105" s="5"/>
      <c r="P105" s="5"/>
    </row>
    <row r="106" spans="1:16" s="52" customFormat="1" ht="18.75">
      <c r="A106" s="73" t="s">
        <v>169</v>
      </c>
      <c r="B106" s="63" t="s">
        <v>101</v>
      </c>
      <c r="C106" s="63" t="s">
        <v>69</v>
      </c>
      <c r="D106" s="63" t="s">
        <v>92</v>
      </c>
      <c r="E106" s="63" t="s">
        <v>208</v>
      </c>
      <c r="F106" s="63"/>
      <c r="G106" s="69">
        <f>G107</f>
        <v>35000</v>
      </c>
      <c r="H106" s="88"/>
      <c r="I106" s="13"/>
      <c r="J106" s="13"/>
      <c r="K106" s="140"/>
      <c r="L106" s="145"/>
      <c r="M106" s="5"/>
      <c r="N106" s="5"/>
      <c r="O106" s="5"/>
      <c r="P106" s="5"/>
    </row>
    <row r="107" spans="1:16" s="52" customFormat="1" ht="32.25">
      <c r="A107" s="73" t="s">
        <v>149</v>
      </c>
      <c r="B107" s="63" t="s">
        <v>101</v>
      </c>
      <c r="C107" s="63" t="s">
        <v>69</v>
      </c>
      <c r="D107" s="63" t="s">
        <v>92</v>
      </c>
      <c r="E107" s="63" t="s">
        <v>208</v>
      </c>
      <c r="F107" s="63" t="s">
        <v>125</v>
      </c>
      <c r="G107" s="69">
        <v>35000</v>
      </c>
      <c r="H107" s="88"/>
      <c r="I107" s="13"/>
      <c r="J107" s="13"/>
      <c r="K107" s="140"/>
      <c r="L107" s="145"/>
      <c r="M107" s="5"/>
      <c r="N107" s="5"/>
      <c r="O107" s="5"/>
      <c r="P107" s="5"/>
    </row>
    <row r="108" spans="1:16" s="52" customFormat="1" ht="95.25">
      <c r="A108" s="73" t="s">
        <v>210</v>
      </c>
      <c r="B108" s="63" t="s">
        <v>101</v>
      </c>
      <c r="C108" s="63" t="s">
        <v>69</v>
      </c>
      <c r="D108" s="63" t="s">
        <v>92</v>
      </c>
      <c r="E108" s="63" t="s">
        <v>209</v>
      </c>
      <c r="F108" s="63"/>
      <c r="G108" s="69">
        <f>G109</f>
        <v>3200</v>
      </c>
      <c r="H108" s="88">
        <f>H109</f>
        <v>3200</v>
      </c>
      <c r="I108" s="13"/>
      <c r="J108" s="13"/>
      <c r="K108" s="140"/>
      <c r="L108" s="145"/>
      <c r="M108" s="5"/>
      <c r="N108" s="5"/>
      <c r="O108" s="5"/>
      <c r="P108" s="5"/>
    </row>
    <row r="109" spans="1:16" s="52" customFormat="1" ht="78.75">
      <c r="A109" s="65" t="s">
        <v>147</v>
      </c>
      <c r="B109" s="63" t="s">
        <v>101</v>
      </c>
      <c r="C109" s="63" t="s">
        <v>69</v>
      </c>
      <c r="D109" s="63" t="s">
        <v>92</v>
      </c>
      <c r="E109" s="63" t="s">
        <v>209</v>
      </c>
      <c r="F109" s="63" t="s">
        <v>124</v>
      </c>
      <c r="G109" s="69">
        <v>3200</v>
      </c>
      <c r="H109" s="88">
        <v>3200</v>
      </c>
      <c r="I109" s="13"/>
      <c r="J109" s="13"/>
      <c r="K109" s="140"/>
      <c r="L109" s="145"/>
      <c r="M109" s="5"/>
      <c r="N109" s="5"/>
      <c r="O109" s="5"/>
      <c r="P109" s="5"/>
    </row>
    <row r="110" spans="1:16" s="52" customFormat="1" ht="32.25">
      <c r="A110" s="73" t="s">
        <v>140</v>
      </c>
      <c r="B110" s="63" t="s">
        <v>101</v>
      </c>
      <c r="C110" s="63" t="s">
        <v>69</v>
      </c>
      <c r="D110" s="63" t="s">
        <v>92</v>
      </c>
      <c r="E110" s="63" t="s">
        <v>139</v>
      </c>
      <c r="F110" s="63"/>
      <c r="G110" s="69">
        <f>G111</f>
        <v>1745000</v>
      </c>
      <c r="H110" s="88"/>
      <c r="I110" s="13"/>
      <c r="J110" s="13"/>
      <c r="K110" s="140"/>
      <c r="L110" s="145"/>
      <c r="M110" s="5"/>
      <c r="N110" s="5"/>
      <c r="O110" s="5"/>
      <c r="P110" s="5"/>
    </row>
    <row r="111" spans="1:16" s="52" customFormat="1" ht="32.25">
      <c r="A111" s="73" t="s">
        <v>213</v>
      </c>
      <c r="B111" s="63" t="s">
        <v>101</v>
      </c>
      <c r="C111" s="63" t="s">
        <v>69</v>
      </c>
      <c r="D111" s="63" t="s">
        <v>92</v>
      </c>
      <c r="E111" s="63" t="s">
        <v>212</v>
      </c>
      <c r="F111" s="63"/>
      <c r="G111" s="69">
        <f>G112</f>
        <v>1745000</v>
      </c>
      <c r="H111" s="88"/>
      <c r="I111" s="13"/>
      <c r="J111" s="13"/>
      <c r="K111" s="140"/>
      <c r="L111" s="145"/>
      <c r="M111" s="5"/>
      <c r="N111" s="5"/>
      <c r="O111" s="5"/>
      <c r="P111" s="5"/>
    </row>
    <row r="112" spans="1:16" s="52" customFormat="1" ht="18.75">
      <c r="A112" s="73" t="s">
        <v>169</v>
      </c>
      <c r="B112" s="63" t="s">
        <v>101</v>
      </c>
      <c r="C112" s="63" t="s">
        <v>69</v>
      </c>
      <c r="D112" s="63" t="s">
        <v>92</v>
      </c>
      <c r="E112" s="63" t="s">
        <v>211</v>
      </c>
      <c r="F112" s="63"/>
      <c r="G112" s="69">
        <f>G113</f>
        <v>1745000</v>
      </c>
      <c r="H112" s="88"/>
      <c r="I112" s="13"/>
      <c r="J112" s="13"/>
      <c r="K112" s="140"/>
      <c r="L112" s="145"/>
      <c r="M112" s="5"/>
      <c r="N112" s="5"/>
      <c r="O112" s="5"/>
      <c r="P112" s="5"/>
    </row>
    <row r="113" spans="1:16" s="52" customFormat="1" ht="32.25">
      <c r="A113" s="73" t="s">
        <v>149</v>
      </c>
      <c r="B113" s="63" t="s">
        <v>101</v>
      </c>
      <c r="C113" s="63" t="s">
        <v>69</v>
      </c>
      <c r="D113" s="63" t="s">
        <v>92</v>
      </c>
      <c r="E113" s="63" t="s">
        <v>211</v>
      </c>
      <c r="F113" s="63" t="s">
        <v>125</v>
      </c>
      <c r="G113" s="69">
        <f>510000+150000+400000+285000+400000</f>
        <v>1745000</v>
      </c>
      <c r="H113" s="88"/>
      <c r="I113" s="13"/>
      <c r="J113" s="13"/>
      <c r="K113" s="140"/>
      <c r="L113" s="145"/>
      <c r="M113" s="5"/>
      <c r="N113" s="5"/>
      <c r="O113" s="5"/>
      <c r="P113" s="5"/>
    </row>
    <row r="114" spans="1:16" s="52" customFormat="1" ht="18.75">
      <c r="A114" s="150" t="s">
        <v>90</v>
      </c>
      <c r="B114" s="67" t="s">
        <v>101</v>
      </c>
      <c r="C114" s="68" t="s">
        <v>75</v>
      </c>
      <c r="D114" s="68"/>
      <c r="E114" s="67"/>
      <c r="F114" s="67"/>
      <c r="G114" s="71">
        <f>G115+G125+G137+G144</f>
        <v>87729100</v>
      </c>
      <c r="H114" s="87">
        <f>H115+H125+H137+H144</f>
        <v>16189900</v>
      </c>
      <c r="I114" s="13"/>
      <c r="J114" s="13"/>
      <c r="K114" s="144"/>
      <c r="L114" s="149"/>
      <c r="M114" s="5"/>
      <c r="N114" s="5"/>
      <c r="O114" s="5"/>
      <c r="P114" s="5"/>
    </row>
    <row r="115" spans="1:16" s="52" customFormat="1" ht="18.75">
      <c r="A115" s="150" t="s">
        <v>97</v>
      </c>
      <c r="B115" s="67" t="s">
        <v>101</v>
      </c>
      <c r="C115" s="68" t="s">
        <v>75</v>
      </c>
      <c r="D115" s="68" t="s">
        <v>66</v>
      </c>
      <c r="E115" s="67"/>
      <c r="F115" s="67"/>
      <c r="G115" s="71">
        <f>G116</f>
        <v>24640000</v>
      </c>
      <c r="H115" s="87"/>
      <c r="I115" s="13"/>
      <c r="J115" s="13"/>
      <c r="K115" s="144"/>
      <c r="L115" s="149"/>
      <c r="M115" s="5"/>
      <c r="N115" s="5"/>
      <c r="O115" s="5"/>
      <c r="P115" s="5"/>
    </row>
    <row r="116" spans="1:16" s="52" customFormat="1" ht="48">
      <c r="A116" s="73" t="s">
        <v>217</v>
      </c>
      <c r="B116" s="63" t="s">
        <v>101</v>
      </c>
      <c r="C116" s="153" t="s">
        <v>75</v>
      </c>
      <c r="D116" s="153" t="s">
        <v>66</v>
      </c>
      <c r="E116" s="63" t="s">
        <v>215</v>
      </c>
      <c r="F116" s="63"/>
      <c r="G116" s="69">
        <f>G117+G122</f>
        <v>24640000</v>
      </c>
      <c r="H116" s="88"/>
      <c r="I116" s="13"/>
      <c r="J116" s="13"/>
      <c r="K116" s="140"/>
      <c r="L116" s="145"/>
      <c r="M116" s="5"/>
      <c r="N116" s="5"/>
      <c r="O116" s="5"/>
      <c r="P116" s="5"/>
    </row>
    <row r="117" spans="1:16" s="52" customFormat="1" ht="32.25">
      <c r="A117" s="73" t="s">
        <v>218</v>
      </c>
      <c r="B117" s="63" t="s">
        <v>101</v>
      </c>
      <c r="C117" s="153" t="s">
        <v>75</v>
      </c>
      <c r="D117" s="153" t="s">
        <v>66</v>
      </c>
      <c r="E117" s="63" t="s">
        <v>216</v>
      </c>
      <c r="F117" s="63"/>
      <c r="G117" s="69">
        <f>G118+G120</f>
        <v>15750000</v>
      </c>
      <c r="H117" s="88"/>
      <c r="I117" s="13"/>
      <c r="J117" s="13"/>
      <c r="K117" s="140"/>
      <c r="L117" s="145"/>
      <c r="M117" s="5"/>
      <c r="N117" s="5"/>
      <c r="O117" s="5"/>
      <c r="P117" s="5"/>
    </row>
    <row r="118" spans="1:16" s="52" customFormat="1" ht="48">
      <c r="A118" s="73" t="s">
        <v>188</v>
      </c>
      <c r="B118" s="63" t="s">
        <v>101</v>
      </c>
      <c r="C118" s="153" t="s">
        <v>75</v>
      </c>
      <c r="D118" s="153" t="s">
        <v>66</v>
      </c>
      <c r="E118" s="63" t="s">
        <v>214</v>
      </c>
      <c r="F118" s="63"/>
      <c r="G118" s="69">
        <f>G119</f>
        <v>15500000</v>
      </c>
      <c r="H118" s="88"/>
      <c r="I118" s="13"/>
      <c r="J118" s="13"/>
      <c r="K118" s="140"/>
      <c r="L118" s="145"/>
      <c r="M118" s="5"/>
      <c r="N118" s="5"/>
      <c r="O118" s="5"/>
      <c r="P118" s="5"/>
    </row>
    <row r="119" spans="1:16" s="52" customFormat="1" ht="32.25">
      <c r="A119" s="73" t="s">
        <v>189</v>
      </c>
      <c r="B119" s="63" t="s">
        <v>101</v>
      </c>
      <c r="C119" s="153" t="s">
        <v>75</v>
      </c>
      <c r="D119" s="153" t="s">
        <v>66</v>
      </c>
      <c r="E119" s="63" t="s">
        <v>214</v>
      </c>
      <c r="F119" s="63" t="s">
        <v>127</v>
      </c>
      <c r="G119" s="69">
        <v>15500000</v>
      </c>
      <c r="H119" s="88"/>
      <c r="I119" s="13"/>
      <c r="J119" s="13"/>
      <c r="K119" s="140"/>
      <c r="L119" s="145"/>
      <c r="M119" s="5"/>
      <c r="N119" s="5"/>
      <c r="O119" s="5"/>
      <c r="P119" s="5"/>
    </row>
    <row r="120" spans="1:16" s="52" customFormat="1" ht="18.75">
      <c r="A120" s="73" t="s">
        <v>169</v>
      </c>
      <c r="B120" s="63" t="s">
        <v>101</v>
      </c>
      <c r="C120" s="153" t="s">
        <v>75</v>
      </c>
      <c r="D120" s="153" t="s">
        <v>66</v>
      </c>
      <c r="E120" s="63" t="s">
        <v>219</v>
      </c>
      <c r="F120" s="63"/>
      <c r="G120" s="69">
        <f>G121</f>
        <v>250000</v>
      </c>
      <c r="H120" s="88"/>
      <c r="I120" s="13"/>
      <c r="J120" s="13"/>
      <c r="K120" s="140"/>
      <c r="L120" s="145"/>
      <c r="M120" s="5"/>
      <c r="N120" s="5"/>
      <c r="O120" s="5"/>
      <c r="P120" s="5"/>
    </row>
    <row r="121" spans="1:16" s="52" customFormat="1" ht="32.25">
      <c r="A121" s="73" t="s">
        <v>189</v>
      </c>
      <c r="B121" s="63" t="s">
        <v>101</v>
      </c>
      <c r="C121" s="153" t="s">
        <v>75</v>
      </c>
      <c r="D121" s="153" t="s">
        <v>66</v>
      </c>
      <c r="E121" s="63" t="s">
        <v>219</v>
      </c>
      <c r="F121" s="63" t="s">
        <v>127</v>
      </c>
      <c r="G121" s="69">
        <v>250000</v>
      </c>
      <c r="H121" s="88"/>
      <c r="I121" s="13"/>
      <c r="J121" s="13"/>
      <c r="K121" s="140"/>
      <c r="L121" s="145"/>
      <c r="M121" s="5"/>
      <c r="N121" s="5"/>
      <c r="O121" s="5"/>
      <c r="P121" s="5"/>
    </row>
    <row r="122" spans="1:16" s="52" customFormat="1" ht="32.25">
      <c r="A122" s="73" t="s">
        <v>222</v>
      </c>
      <c r="B122" s="63" t="s">
        <v>101</v>
      </c>
      <c r="C122" s="153" t="s">
        <v>75</v>
      </c>
      <c r="D122" s="153" t="s">
        <v>66</v>
      </c>
      <c r="E122" s="63" t="s">
        <v>224</v>
      </c>
      <c r="F122" s="63"/>
      <c r="G122" s="69">
        <f>G123</f>
        <v>8890000</v>
      </c>
      <c r="H122" s="88"/>
      <c r="I122" s="13"/>
      <c r="J122" s="13"/>
      <c r="K122" s="140"/>
      <c r="L122" s="145"/>
      <c r="M122" s="5"/>
      <c r="N122" s="5"/>
      <c r="O122" s="5"/>
      <c r="P122" s="5"/>
    </row>
    <row r="123" spans="1:16" s="52" customFormat="1" ht="48">
      <c r="A123" s="73" t="s">
        <v>223</v>
      </c>
      <c r="B123" s="63" t="s">
        <v>101</v>
      </c>
      <c r="C123" s="153" t="s">
        <v>75</v>
      </c>
      <c r="D123" s="153" t="s">
        <v>66</v>
      </c>
      <c r="E123" s="63" t="s">
        <v>220</v>
      </c>
      <c r="F123" s="63"/>
      <c r="G123" s="69">
        <f>G124</f>
        <v>8890000</v>
      </c>
      <c r="H123" s="88"/>
      <c r="I123" s="13"/>
      <c r="J123" s="13"/>
      <c r="K123" s="140"/>
      <c r="L123" s="145"/>
      <c r="M123" s="5"/>
      <c r="N123" s="5"/>
      <c r="O123" s="5"/>
      <c r="P123" s="5"/>
    </row>
    <row r="124" spans="1:16" s="52" customFormat="1" ht="32.25">
      <c r="A124" s="73" t="s">
        <v>189</v>
      </c>
      <c r="B124" s="63" t="s">
        <v>101</v>
      </c>
      <c r="C124" s="153" t="s">
        <v>75</v>
      </c>
      <c r="D124" s="153" t="s">
        <v>66</v>
      </c>
      <c r="E124" s="63" t="s">
        <v>220</v>
      </c>
      <c r="F124" s="63" t="s">
        <v>127</v>
      </c>
      <c r="G124" s="69">
        <f>340000+7100000+1000000+450000</f>
        <v>8890000</v>
      </c>
      <c r="H124" s="88"/>
      <c r="I124" s="13"/>
      <c r="J124" s="13"/>
      <c r="K124" s="140"/>
      <c r="L124" s="145"/>
      <c r="M124" s="5"/>
      <c r="N124" s="5"/>
      <c r="O124" s="5"/>
      <c r="P124" s="5"/>
    </row>
    <row r="125" spans="1:16" s="52" customFormat="1" ht="18.75">
      <c r="A125" s="150" t="s">
        <v>76</v>
      </c>
      <c r="B125" s="67" t="s">
        <v>101</v>
      </c>
      <c r="C125" s="68" t="s">
        <v>75</v>
      </c>
      <c r="D125" s="68" t="s">
        <v>68</v>
      </c>
      <c r="E125" s="66"/>
      <c r="F125" s="67"/>
      <c r="G125" s="71">
        <f>G126+G133</f>
        <v>7277700</v>
      </c>
      <c r="H125" s="87"/>
      <c r="I125" s="13"/>
      <c r="J125" s="13"/>
      <c r="K125" s="144"/>
      <c r="L125" s="149"/>
      <c r="M125" s="5"/>
      <c r="N125" s="5"/>
      <c r="O125" s="5"/>
      <c r="P125" s="5"/>
    </row>
    <row r="126" spans="1:16" s="52" customFormat="1" ht="48">
      <c r="A126" s="73" t="s">
        <v>217</v>
      </c>
      <c r="B126" s="63" t="s">
        <v>101</v>
      </c>
      <c r="C126" s="153" t="s">
        <v>75</v>
      </c>
      <c r="D126" s="153" t="s">
        <v>68</v>
      </c>
      <c r="E126" s="63" t="s">
        <v>215</v>
      </c>
      <c r="F126" s="63"/>
      <c r="G126" s="69">
        <f>G127+G130</f>
        <v>7050000</v>
      </c>
      <c r="H126" s="88"/>
      <c r="I126" s="13"/>
      <c r="J126" s="13"/>
      <c r="K126" s="140"/>
      <c r="L126" s="145"/>
      <c r="M126" s="5"/>
      <c r="N126" s="5"/>
      <c r="O126" s="5"/>
      <c r="P126" s="5"/>
    </row>
    <row r="127" spans="1:16" s="52" customFormat="1" ht="32.25">
      <c r="A127" s="73" t="s">
        <v>218</v>
      </c>
      <c r="B127" s="63" t="s">
        <v>101</v>
      </c>
      <c r="C127" s="153" t="s">
        <v>75</v>
      </c>
      <c r="D127" s="153" t="s">
        <v>68</v>
      </c>
      <c r="E127" s="63" t="s">
        <v>216</v>
      </c>
      <c r="F127" s="63"/>
      <c r="G127" s="69">
        <f>G128</f>
        <v>2500000</v>
      </c>
      <c r="H127" s="88"/>
      <c r="I127" s="13"/>
      <c r="J127" s="13"/>
      <c r="K127" s="140"/>
      <c r="L127" s="145"/>
      <c r="M127" s="5"/>
      <c r="N127" s="5"/>
      <c r="O127" s="5"/>
      <c r="P127" s="5"/>
    </row>
    <row r="128" spans="1:16" s="52" customFormat="1" ht="48">
      <c r="A128" s="73" t="s">
        <v>188</v>
      </c>
      <c r="B128" s="63" t="s">
        <v>101</v>
      </c>
      <c r="C128" s="153" t="s">
        <v>75</v>
      </c>
      <c r="D128" s="153" t="s">
        <v>68</v>
      </c>
      <c r="E128" s="63" t="s">
        <v>214</v>
      </c>
      <c r="F128" s="63"/>
      <c r="G128" s="69">
        <f>G129</f>
        <v>2500000</v>
      </c>
      <c r="H128" s="88"/>
      <c r="I128" s="13"/>
      <c r="J128" s="13"/>
      <c r="K128" s="140"/>
      <c r="L128" s="145"/>
      <c r="M128" s="5"/>
      <c r="N128" s="5"/>
      <c r="O128" s="5"/>
      <c r="P128" s="5"/>
    </row>
    <row r="129" spans="1:16" s="52" customFormat="1" ht="32.25">
      <c r="A129" s="73" t="s">
        <v>189</v>
      </c>
      <c r="B129" s="63" t="s">
        <v>101</v>
      </c>
      <c r="C129" s="153" t="s">
        <v>75</v>
      </c>
      <c r="D129" s="153" t="s">
        <v>68</v>
      </c>
      <c r="E129" s="63" t="s">
        <v>214</v>
      </c>
      <c r="F129" s="63" t="s">
        <v>127</v>
      </c>
      <c r="G129" s="69">
        <v>2500000</v>
      </c>
      <c r="H129" s="88"/>
      <c r="I129" s="13"/>
      <c r="J129" s="13"/>
      <c r="K129" s="140"/>
      <c r="L129" s="145"/>
      <c r="M129" s="5"/>
      <c r="N129" s="5"/>
      <c r="O129" s="5"/>
      <c r="P129" s="5"/>
    </row>
    <row r="130" spans="1:16" s="52" customFormat="1" ht="32.25">
      <c r="A130" s="73" t="s">
        <v>222</v>
      </c>
      <c r="B130" s="63" t="s">
        <v>101</v>
      </c>
      <c r="C130" s="153" t="s">
        <v>75</v>
      </c>
      <c r="D130" s="153" t="s">
        <v>68</v>
      </c>
      <c r="E130" s="63" t="s">
        <v>224</v>
      </c>
      <c r="F130" s="63"/>
      <c r="G130" s="69">
        <f>G131</f>
        <v>4550000</v>
      </c>
      <c r="H130" s="88"/>
      <c r="I130" s="13"/>
      <c r="J130" s="13"/>
      <c r="K130" s="140"/>
      <c r="L130" s="145"/>
      <c r="M130" s="5"/>
      <c r="N130" s="5"/>
      <c r="O130" s="5"/>
      <c r="P130" s="5"/>
    </row>
    <row r="131" spans="1:16" s="52" customFormat="1" ht="48">
      <c r="A131" s="73" t="s">
        <v>223</v>
      </c>
      <c r="B131" s="63" t="s">
        <v>101</v>
      </c>
      <c r="C131" s="153" t="s">
        <v>75</v>
      </c>
      <c r="D131" s="153" t="s">
        <v>68</v>
      </c>
      <c r="E131" s="63" t="s">
        <v>220</v>
      </c>
      <c r="F131" s="63"/>
      <c r="G131" s="69">
        <f>G132</f>
        <v>4550000</v>
      </c>
      <c r="H131" s="88"/>
      <c r="I131" s="13"/>
      <c r="J131" s="13"/>
      <c r="K131" s="140"/>
      <c r="L131" s="145"/>
      <c r="M131" s="5"/>
      <c r="N131" s="5"/>
      <c r="O131" s="5"/>
      <c r="P131" s="5"/>
    </row>
    <row r="132" spans="1:16" s="52" customFormat="1" ht="32.25">
      <c r="A132" s="73" t="s">
        <v>189</v>
      </c>
      <c r="B132" s="63" t="s">
        <v>101</v>
      </c>
      <c r="C132" s="153" t="s">
        <v>75</v>
      </c>
      <c r="D132" s="153" t="s">
        <v>68</v>
      </c>
      <c r="E132" s="63" t="s">
        <v>220</v>
      </c>
      <c r="F132" s="63" t="s">
        <v>127</v>
      </c>
      <c r="G132" s="69">
        <f>3900000+650000</f>
        <v>4550000</v>
      </c>
      <c r="H132" s="88"/>
      <c r="I132" s="13"/>
      <c r="J132" s="13"/>
      <c r="K132" s="140"/>
      <c r="L132" s="145"/>
      <c r="M132" s="5"/>
      <c r="N132" s="5"/>
      <c r="O132" s="5"/>
      <c r="P132" s="5"/>
    </row>
    <row r="133" spans="1:16" s="52" customFormat="1" ht="32.25">
      <c r="A133" s="73" t="s">
        <v>228</v>
      </c>
      <c r="B133" s="63" t="s">
        <v>101</v>
      </c>
      <c r="C133" s="153" t="s">
        <v>75</v>
      </c>
      <c r="D133" s="153" t="s">
        <v>68</v>
      </c>
      <c r="E133" s="63" t="s">
        <v>225</v>
      </c>
      <c r="F133" s="63"/>
      <c r="G133" s="69">
        <f>G134</f>
        <v>227700</v>
      </c>
      <c r="H133" s="88"/>
      <c r="I133" s="13"/>
      <c r="J133" s="13"/>
      <c r="K133" s="140"/>
      <c r="L133" s="145"/>
      <c r="M133" s="5"/>
      <c r="N133" s="5"/>
      <c r="O133" s="5"/>
      <c r="P133" s="5"/>
    </row>
    <row r="134" spans="1:16" s="52" customFormat="1" ht="48">
      <c r="A134" s="73" t="s">
        <v>0</v>
      </c>
      <c r="B134" s="63" t="s">
        <v>101</v>
      </c>
      <c r="C134" s="153" t="s">
        <v>75</v>
      </c>
      <c r="D134" s="153" t="s">
        <v>68</v>
      </c>
      <c r="E134" s="63" t="s">
        <v>226</v>
      </c>
      <c r="F134" s="63"/>
      <c r="G134" s="69">
        <f>G135</f>
        <v>227700</v>
      </c>
      <c r="H134" s="88"/>
      <c r="I134" s="13"/>
      <c r="J134" s="13"/>
      <c r="K134" s="140"/>
      <c r="L134" s="145"/>
      <c r="M134" s="5"/>
      <c r="N134" s="5"/>
      <c r="O134" s="5"/>
      <c r="P134" s="5"/>
    </row>
    <row r="135" spans="1:16" s="52" customFormat="1" ht="32.25">
      <c r="A135" s="73" t="s">
        <v>189</v>
      </c>
      <c r="B135" s="63" t="s">
        <v>101</v>
      </c>
      <c r="C135" s="153" t="s">
        <v>75</v>
      </c>
      <c r="D135" s="153" t="s">
        <v>68</v>
      </c>
      <c r="E135" s="63" t="s">
        <v>227</v>
      </c>
      <c r="F135" s="63"/>
      <c r="G135" s="69">
        <f>G136</f>
        <v>227700</v>
      </c>
      <c r="H135" s="88"/>
      <c r="I135" s="13"/>
      <c r="J135" s="13"/>
      <c r="K135" s="140"/>
      <c r="L135" s="145"/>
      <c r="M135" s="5"/>
      <c r="N135" s="5"/>
      <c r="O135" s="5"/>
      <c r="P135" s="5"/>
    </row>
    <row r="136" spans="1:16" s="52" customFormat="1" ht="32.25">
      <c r="A136" s="73" t="s">
        <v>189</v>
      </c>
      <c r="B136" s="63" t="s">
        <v>101</v>
      </c>
      <c r="C136" s="153" t="s">
        <v>75</v>
      </c>
      <c r="D136" s="153" t="s">
        <v>68</v>
      </c>
      <c r="E136" s="63" t="s">
        <v>227</v>
      </c>
      <c r="F136" s="63" t="s">
        <v>127</v>
      </c>
      <c r="G136" s="69">
        <v>227700</v>
      </c>
      <c r="H136" s="88"/>
      <c r="I136" s="13"/>
      <c r="J136" s="13"/>
      <c r="K136" s="140"/>
      <c r="L136" s="145"/>
      <c r="M136" s="5"/>
      <c r="N136" s="5"/>
      <c r="O136" s="5"/>
      <c r="P136" s="5"/>
    </row>
    <row r="137" spans="1:16" s="52" customFormat="1" ht="18.75">
      <c r="A137" s="150" t="s">
        <v>98</v>
      </c>
      <c r="B137" s="67" t="s">
        <v>101</v>
      </c>
      <c r="C137" s="68" t="s">
        <v>75</v>
      </c>
      <c r="D137" s="68" t="s">
        <v>67</v>
      </c>
      <c r="E137" s="67"/>
      <c r="F137" s="67"/>
      <c r="G137" s="71">
        <f>G138</f>
        <v>3783000</v>
      </c>
      <c r="H137" s="87"/>
      <c r="I137" s="13"/>
      <c r="J137" s="13"/>
      <c r="K137" s="144"/>
      <c r="L137" s="149"/>
      <c r="M137" s="5"/>
      <c r="N137" s="5"/>
      <c r="O137" s="5"/>
      <c r="P137" s="5"/>
    </row>
    <row r="138" spans="1:16" s="52" customFormat="1" ht="48">
      <c r="A138" s="73" t="s">
        <v>217</v>
      </c>
      <c r="B138" s="63" t="s">
        <v>101</v>
      </c>
      <c r="C138" s="153" t="s">
        <v>75</v>
      </c>
      <c r="D138" s="153" t="s">
        <v>67</v>
      </c>
      <c r="E138" s="63" t="s">
        <v>215</v>
      </c>
      <c r="F138" s="63"/>
      <c r="G138" s="69">
        <f>G139</f>
        <v>3783000</v>
      </c>
      <c r="H138" s="88"/>
      <c r="I138" s="13"/>
      <c r="J138" s="13"/>
      <c r="K138" s="140"/>
      <c r="L138" s="145"/>
      <c r="M138" s="5"/>
      <c r="N138" s="5"/>
      <c r="O138" s="5"/>
      <c r="P138" s="5"/>
    </row>
    <row r="139" spans="1:16" s="52" customFormat="1" ht="32.25">
      <c r="A139" s="73" t="s">
        <v>2</v>
      </c>
      <c r="B139" s="63" t="s">
        <v>101</v>
      </c>
      <c r="C139" s="153" t="s">
        <v>75</v>
      </c>
      <c r="D139" s="153" t="s">
        <v>67</v>
      </c>
      <c r="E139" s="63" t="s">
        <v>221</v>
      </c>
      <c r="F139" s="63"/>
      <c r="G139" s="69">
        <f>G140+G142</f>
        <v>3783000</v>
      </c>
      <c r="H139" s="88"/>
      <c r="I139" s="13"/>
      <c r="J139" s="13"/>
      <c r="K139" s="140"/>
      <c r="L139" s="145"/>
      <c r="M139" s="5"/>
      <c r="N139" s="5"/>
      <c r="O139" s="5"/>
      <c r="P139" s="5"/>
    </row>
    <row r="140" spans="1:16" s="52" customFormat="1" ht="48">
      <c r="A140" s="73" t="s">
        <v>165</v>
      </c>
      <c r="B140" s="63" t="s">
        <v>101</v>
      </c>
      <c r="C140" s="153" t="s">
        <v>75</v>
      </c>
      <c r="D140" s="153" t="s">
        <v>67</v>
      </c>
      <c r="E140" s="63" t="s">
        <v>1</v>
      </c>
      <c r="F140" s="63"/>
      <c r="G140" s="69">
        <f>G141</f>
        <v>20000</v>
      </c>
      <c r="H140" s="88"/>
      <c r="I140" s="13"/>
      <c r="J140" s="13"/>
      <c r="K140" s="140"/>
      <c r="L140" s="145"/>
      <c r="M140" s="5"/>
      <c r="N140" s="5"/>
      <c r="O140" s="5"/>
      <c r="P140" s="5"/>
    </row>
    <row r="141" spans="1:16" s="52" customFormat="1" ht="32.25">
      <c r="A141" s="73" t="s">
        <v>189</v>
      </c>
      <c r="B141" s="63" t="s">
        <v>101</v>
      </c>
      <c r="C141" s="153" t="s">
        <v>75</v>
      </c>
      <c r="D141" s="153" t="s">
        <v>67</v>
      </c>
      <c r="E141" s="63" t="s">
        <v>1</v>
      </c>
      <c r="F141" s="63" t="s">
        <v>127</v>
      </c>
      <c r="G141" s="69">
        <v>20000</v>
      </c>
      <c r="H141" s="88"/>
      <c r="I141" s="13"/>
      <c r="J141" s="13"/>
      <c r="K141" s="140"/>
      <c r="L141" s="145"/>
      <c r="M141" s="5"/>
      <c r="N141" s="5"/>
      <c r="O141" s="5"/>
      <c r="P141" s="5"/>
    </row>
    <row r="142" spans="1:16" s="52" customFormat="1" ht="48">
      <c r="A142" s="73" t="s">
        <v>188</v>
      </c>
      <c r="B142" s="63" t="s">
        <v>101</v>
      </c>
      <c r="C142" s="153" t="s">
        <v>75</v>
      </c>
      <c r="D142" s="153" t="s">
        <v>67</v>
      </c>
      <c r="E142" s="63" t="s">
        <v>3</v>
      </c>
      <c r="F142" s="63"/>
      <c r="G142" s="69">
        <f>G143</f>
        <v>3763000</v>
      </c>
      <c r="H142" s="88"/>
      <c r="I142" s="13"/>
      <c r="J142" s="13"/>
      <c r="K142" s="140"/>
      <c r="L142" s="145"/>
      <c r="M142" s="5"/>
      <c r="N142" s="5"/>
      <c r="O142" s="5"/>
      <c r="P142" s="5"/>
    </row>
    <row r="143" spans="1:16" s="52" customFormat="1" ht="32.25">
      <c r="A143" s="73" t="s">
        <v>189</v>
      </c>
      <c r="B143" s="63" t="s">
        <v>101</v>
      </c>
      <c r="C143" s="153" t="s">
        <v>75</v>
      </c>
      <c r="D143" s="153" t="s">
        <v>67</v>
      </c>
      <c r="E143" s="63" t="s">
        <v>3</v>
      </c>
      <c r="F143" s="63" t="s">
        <v>127</v>
      </c>
      <c r="G143" s="69">
        <f>1434300+1848700+80000+400000</f>
        <v>3763000</v>
      </c>
      <c r="H143" s="88"/>
      <c r="I143" s="13"/>
      <c r="J143" s="13"/>
      <c r="K143" s="140"/>
      <c r="L143" s="145"/>
      <c r="M143" s="5"/>
      <c r="N143" s="5"/>
      <c r="O143" s="5"/>
      <c r="P143" s="5"/>
    </row>
    <row r="144" spans="1:16" s="52" customFormat="1" ht="32.25">
      <c r="A144" s="150" t="s">
        <v>77</v>
      </c>
      <c r="B144" s="67" t="s">
        <v>101</v>
      </c>
      <c r="C144" s="68" t="s">
        <v>75</v>
      </c>
      <c r="D144" s="68" t="s">
        <v>75</v>
      </c>
      <c r="E144" s="67"/>
      <c r="F144" s="67"/>
      <c r="G144" s="71">
        <f>G145+G151+G160+G164+G168</f>
        <v>52028400</v>
      </c>
      <c r="H144" s="87">
        <f>H145+H151+H160+H164+H168</f>
        <v>16189900</v>
      </c>
      <c r="I144" s="13"/>
      <c r="J144" s="13"/>
      <c r="K144" s="144"/>
      <c r="L144" s="149"/>
      <c r="M144" s="5"/>
      <c r="N144" s="5"/>
      <c r="O144" s="5"/>
      <c r="P144" s="5"/>
    </row>
    <row r="145" spans="1:16" s="52" customFormat="1" ht="32.25">
      <c r="A145" s="73" t="s">
        <v>161</v>
      </c>
      <c r="B145" s="63" t="s">
        <v>101</v>
      </c>
      <c r="C145" s="153" t="s">
        <v>75</v>
      </c>
      <c r="D145" s="153" t="s">
        <v>75</v>
      </c>
      <c r="E145" s="63" t="s">
        <v>159</v>
      </c>
      <c r="F145" s="63"/>
      <c r="G145" s="69">
        <f>G146</f>
        <v>210000</v>
      </c>
      <c r="H145" s="88"/>
      <c r="I145" s="13"/>
      <c r="J145" s="13"/>
      <c r="K145" s="140"/>
      <c r="L145" s="145"/>
      <c r="M145" s="5"/>
      <c r="N145" s="5"/>
      <c r="O145" s="5"/>
      <c r="P145" s="5"/>
    </row>
    <row r="146" spans="1:16" s="52" customFormat="1" ht="32.25">
      <c r="A146" s="73" t="s">
        <v>162</v>
      </c>
      <c r="B146" s="63" t="s">
        <v>101</v>
      </c>
      <c r="C146" s="153" t="s">
        <v>75</v>
      </c>
      <c r="D146" s="153" t="s">
        <v>75</v>
      </c>
      <c r="E146" s="63" t="s">
        <v>160</v>
      </c>
      <c r="F146" s="63"/>
      <c r="G146" s="69">
        <f>G147+G149</f>
        <v>210000</v>
      </c>
      <c r="H146" s="88"/>
      <c r="I146" s="13"/>
      <c r="J146" s="13"/>
      <c r="K146" s="140"/>
      <c r="L146" s="145"/>
      <c r="M146" s="5"/>
      <c r="N146" s="5"/>
      <c r="O146" s="5"/>
      <c r="P146" s="5"/>
    </row>
    <row r="147" spans="1:16" s="52" customFormat="1" ht="32.25">
      <c r="A147" s="73" t="s">
        <v>163</v>
      </c>
      <c r="B147" s="63" t="s">
        <v>101</v>
      </c>
      <c r="C147" s="153" t="s">
        <v>75</v>
      </c>
      <c r="D147" s="153" t="s">
        <v>75</v>
      </c>
      <c r="E147" s="63" t="s">
        <v>158</v>
      </c>
      <c r="F147" s="63"/>
      <c r="G147" s="69">
        <f>G148</f>
        <v>205000</v>
      </c>
      <c r="H147" s="88"/>
      <c r="I147" s="13"/>
      <c r="J147" s="13"/>
      <c r="K147" s="140"/>
      <c r="L147" s="145"/>
      <c r="M147" s="5"/>
      <c r="N147" s="5"/>
      <c r="O147" s="5"/>
      <c r="P147" s="5"/>
    </row>
    <row r="148" spans="1:16" s="52" customFormat="1" ht="32.25">
      <c r="A148" s="73" t="s">
        <v>189</v>
      </c>
      <c r="B148" s="63" t="s">
        <v>101</v>
      </c>
      <c r="C148" s="153" t="s">
        <v>75</v>
      </c>
      <c r="D148" s="153" t="s">
        <v>75</v>
      </c>
      <c r="E148" s="63" t="s">
        <v>158</v>
      </c>
      <c r="F148" s="63" t="s">
        <v>127</v>
      </c>
      <c r="G148" s="69">
        <f>5000+200000</f>
        <v>205000</v>
      </c>
      <c r="H148" s="88"/>
      <c r="I148" s="13"/>
      <c r="J148" s="13"/>
      <c r="K148" s="140"/>
      <c r="L148" s="145"/>
      <c r="M148" s="5"/>
      <c r="N148" s="5"/>
      <c r="O148" s="5"/>
      <c r="P148" s="5"/>
    </row>
    <row r="149" spans="1:16" s="52" customFormat="1" ht="48">
      <c r="A149" s="73" t="s">
        <v>223</v>
      </c>
      <c r="B149" s="63" t="s">
        <v>101</v>
      </c>
      <c r="C149" s="153" t="s">
        <v>75</v>
      </c>
      <c r="D149" s="153" t="s">
        <v>75</v>
      </c>
      <c r="E149" s="63" t="s">
        <v>4</v>
      </c>
      <c r="F149" s="63"/>
      <c r="G149" s="69">
        <f>G150</f>
        <v>5000</v>
      </c>
      <c r="H149" s="88"/>
      <c r="I149" s="13"/>
      <c r="J149" s="13"/>
      <c r="K149" s="140"/>
      <c r="L149" s="145"/>
      <c r="M149" s="5"/>
      <c r="N149" s="5"/>
      <c r="O149" s="5"/>
      <c r="P149" s="5"/>
    </row>
    <row r="150" spans="1:16" s="52" customFormat="1" ht="32.25">
      <c r="A150" s="73" t="s">
        <v>189</v>
      </c>
      <c r="B150" s="63" t="s">
        <v>101</v>
      </c>
      <c r="C150" s="153" t="s">
        <v>75</v>
      </c>
      <c r="D150" s="153" t="s">
        <v>75</v>
      </c>
      <c r="E150" s="63" t="s">
        <v>4</v>
      </c>
      <c r="F150" s="63" t="s">
        <v>127</v>
      </c>
      <c r="G150" s="69">
        <v>5000</v>
      </c>
      <c r="H150" s="88"/>
      <c r="I150" s="13"/>
      <c r="J150" s="13"/>
      <c r="K150" s="140"/>
      <c r="L150" s="145"/>
      <c r="M150" s="5"/>
      <c r="N150" s="5"/>
      <c r="O150" s="5"/>
      <c r="P150" s="5"/>
    </row>
    <row r="151" spans="1:16" s="52" customFormat="1" ht="48">
      <c r="A151" s="73" t="s">
        <v>217</v>
      </c>
      <c r="B151" s="63" t="s">
        <v>101</v>
      </c>
      <c r="C151" s="153" t="s">
        <v>75</v>
      </c>
      <c r="D151" s="153" t="s">
        <v>75</v>
      </c>
      <c r="E151" s="63" t="s">
        <v>215</v>
      </c>
      <c r="F151" s="63"/>
      <c r="G151" s="69">
        <f>G152+G155</f>
        <v>48348200</v>
      </c>
      <c r="H151" s="88">
        <f>H152+H155</f>
        <v>16189900</v>
      </c>
      <c r="I151" s="13"/>
      <c r="J151" s="13"/>
      <c r="K151" s="140"/>
      <c r="L151" s="145"/>
      <c r="M151" s="5"/>
      <c r="N151" s="5"/>
      <c r="O151" s="5"/>
      <c r="P151" s="5"/>
    </row>
    <row r="152" spans="1:16" s="52" customFormat="1" ht="32.25">
      <c r="A152" s="73" t="s">
        <v>218</v>
      </c>
      <c r="B152" s="63" t="s">
        <v>101</v>
      </c>
      <c r="C152" s="153" t="s">
        <v>75</v>
      </c>
      <c r="D152" s="153" t="s">
        <v>75</v>
      </c>
      <c r="E152" s="63" t="s">
        <v>216</v>
      </c>
      <c r="F152" s="63"/>
      <c r="G152" s="69">
        <f>G153</f>
        <v>15050000</v>
      </c>
      <c r="H152" s="88"/>
      <c r="I152" s="13"/>
      <c r="J152" s="13"/>
      <c r="K152" s="140"/>
      <c r="L152" s="145"/>
      <c r="M152" s="5"/>
      <c r="N152" s="5"/>
      <c r="O152" s="5"/>
      <c r="P152" s="5"/>
    </row>
    <row r="153" spans="1:16" s="52" customFormat="1" ht="48">
      <c r="A153" s="73" t="s">
        <v>223</v>
      </c>
      <c r="B153" s="63" t="s">
        <v>101</v>
      </c>
      <c r="C153" s="153" t="s">
        <v>75</v>
      </c>
      <c r="D153" s="153" t="s">
        <v>75</v>
      </c>
      <c r="E153" s="63" t="s">
        <v>5</v>
      </c>
      <c r="F153" s="63"/>
      <c r="G153" s="69">
        <f>G154</f>
        <v>15050000</v>
      </c>
      <c r="H153" s="88"/>
      <c r="I153" s="13"/>
      <c r="J153" s="13"/>
      <c r="K153" s="140"/>
      <c r="L153" s="145"/>
      <c r="M153" s="5"/>
      <c r="N153" s="5"/>
      <c r="O153" s="5"/>
      <c r="P153" s="5"/>
    </row>
    <row r="154" spans="1:16" s="52" customFormat="1" ht="32.25">
      <c r="A154" s="73" t="s">
        <v>189</v>
      </c>
      <c r="B154" s="63" t="s">
        <v>101</v>
      </c>
      <c r="C154" s="153" t="s">
        <v>75</v>
      </c>
      <c r="D154" s="153" t="s">
        <v>75</v>
      </c>
      <c r="E154" s="63" t="s">
        <v>5</v>
      </c>
      <c r="F154" s="63" t="s">
        <v>127</v>
      </c>
      <c r="G154" s="69">
        <v>15050000</v>
      </c>
      <c r="H154" s="88"/>
      <c r="I154" s="13"/>
      <c r="J154" s="13"/>
      <c r="K154" s="140"/>
      <c r="L154" s="145"/>
      <c r="M154" s="5"/>
      <c r="N154" s="5"/>
      <c r="O154" s="5"/>
      <c r="P154" s="5"/>
    </row>
    <row r="155" spans="1:16" s="52" customFormat="1" ht="48">
      <c r="A155" s="73" t="s">
        <v>323</v>
      </c>
      <c r="B155" s="63" t="s">
        <v>101</v>
      </c>
      <c r="C155" s="153" t="s">
        <v>75</v>
      </c>
      <c r="D155" s="153" t="s">
        <v>75</v>
      </c>
      <c r="E155" s="63" t="s">
        <v>6</v>
      </c>
      <c r="F155" s="63"/>
      <c r="G155" s="69">
        <f>G156+G158</f>
        <v>33298200</v>
      </c>
      <c r="H155" s="88">
        <f>H156+H158</f>
        <v>16189900</v>
      </c>
      <c r="I155" s="13"/>
      <c r="J155" s="13"/>
      <c r="K155" s="140"/>
      <c r="L155" s="145"/>
      <c r="M155" s="5"/>
      <c r="N155" s="5"/>
      <c r="O155" s="5"/>
      <c r="P155" s="5"/>
    </row>
    <row r="156" spans="1:16" s="52" customFormat="1" ht="63.75">
      <c r="A156" s="73" t="s">
        <v>183</v>
      </c>
      <c r="B156" s="63" t="s">
        <v>101</v>
      </c>
      <c r="C156" s="153" t="s">
        <v>75</v>
      </c>
      <c r="D156" s="153" t="s">
        <v>75</v>
      </c>
      <c r="E156" s="63" t="s">
        <v>7</v>
      </c>
      <c r="F156" s="63"/>
      <c r="G156" s="69">
        <f>G157</f>
        <v>17108300</v>
      </c>
      <c r="H156" s="88"/>
      <c r="I156" s="13"/>
      <c r="J156" s="13"/>
      <c r="K156" s="140"/>
      <c r="L156" s="145"/>
      <c r="M156" s="5"/>
      <c r="N156" s="5"/>
      <c r="O156" s="5"/>
      <c r="P156" s="5"/>
    </row>
    <row r="157" spans="1:16" s="52" customFormat="1" ht="32.25">
      <c r="A157" s="73" t="s">
        <v>189</v>
      </c>
      <c r="B157" s="63" t="s">
        <v>101</v>
      </c>
      <c r="C157" s="153" t="s">
        <v>75</v>
      </c>
      <c r="D157" s="153" t="s">
        <v>75</v>
      </c>
      <c r="E157" s="63" t="s">
        <v>7</v>
      </c>
      <c r="F157" s="63" t="s">
        <v>127</v>
      </c>
      <c r="G157" s="69">
        <v>17108300</v>
      </c>
      <c r="H157" s="88"/>
      <c r="I157" s="13"/>
      <c r="J157" s="13"/>
      <c r="K157" s="140"/>
      <c r="L157" s="145"/>
      <c r="M157" s="5"/>
      <c r="N157" s="5"/>
      <c r="O157" s="5"/>
      <c r="P157" s="5"/>
    </row>
    <row r="158" spans="1:16" s="52" customFormat="1" ht="48">
      <c r="A158" s="73" t="s">
        <v>130</v>
      </c>
      <c r="B158" s="63" t="s">
        <v>101</v>
      </c>
      <c r="C158" s="153" t="s">
        <v>75</v>
      </c>
      <c r="D158" s="153" t="s">
        <v>75</v>
      </c>
      <c r="E158" s="63" t="s">
        <v>8</v>
      </c>
      <c r="F158" s="63"/>
      <c r="G158" s="69">
        <f>G159</f>
        <v>16189900</v>
      </c>
      <c r="H158" s="88">
        <f>H159</f>
        <v>16189900</v>
      </c>
      <c r="I158" s="13"/>
      <c r="J158" s="13"/>
      <c r="K158" s="140"/>
      <c r="L158" s="145"/>
      <c r="M158" s="5"/>
      <c r="N158" s="5"/>
      <c r="O158" s="5"/>
      <c r="P158" s="5"/>
    </row>
    <row r="159" spans="1:16" s="52" customFormat="1" ht="48">
      <c r="A159" s="73" t="s">
        <v>9</v>
      </c>
      <c r="B159" s="63" t="s">
        <v>101</v>
      </c>
      <c r="C159" s="153" t="s">
        <v>75</v>
      </c>
      <c r="D159" s="153" t="s">
        <v>75</v>
      </c>
      <c r="E159" s="63" t="s">
        <v>8</v>
      </c>
      <c r="F159" s="63" t="s">
        <v>122</v>
      </c>
      <c r="G159" s="69">
        <f>16828900-639000</f>
        <v>16189900</v>
      </c>
      <c r="H159" s="88">
        <f>16828900-639000</f>
        <v>16189900</v>
      </c>
      <c r="I159" s="13"/>
      <c r="J159" s="13"/>
      <c r="K159" s="140"/>
      <c r="L159" s="145"/>
      <c r="M159" s="5"/>
      <c r="N159" s="5"/>
      <c r="O159" s="5"/>
      <c r="P159" s="5"/>
    </row>
    <row r="160" spans="1:16" s="52" customFormat="1" ht="32.25">
      <c r="A160" s="73" t="s">
        <v>194</v>
      </c>
      <c r="B160" s="63" t="s">
        <v>101</v>
      </c>
      <c r="C160" s="153" t="s">
        <v>75</v>
      </c>
      <c r="D160" s="153" t="s">
        <v>75</v>
      </c>
      <c r="E160" s="63" t="s">
        <v>192</v>
      </c>
      <c r="F160" s="63"/>
      <c r="G160" s="69">
        <f>G161</f>
        <v>300000</v>
      </c>
      <c r="H160" s="88"/>
      <c r="I160" s="13"/>
      <c r="J160" s="13"/>
      <c r="K160" s="140"/>
      <c r="L160" s="145"/>
      <c r="M160" s="5"/>
      <c r="N160" s="5"/>
      <c r="O160" s="5"/>
      <c r="P160" s="5"/>
    </row>
    <row r="161" spans="1:16" s="52" customFormat="1" ht="48">
      <c r="A161" s="73" t="s">
        <v>200</v>
      </c>
      <c r="B161" s="63" t="s">
        <v>101</v>
      </c>
      <c r="C161" s="153" t="s">
        <v>75</v>
      </c>
      <c r="D161" s="153" t="s">
        <v>75</v>
      </c>
      <c r="E161" s="63" t="s">
        <v>198</v>
      </c>
      <c r="F161" s="63"/>
      <c r="G161" s="69">
        <f>G162</f>
        <v>300000</v>
      </c>
      <c r="H161" s="88"/>
      <c r="I161" s="13"/>
      <c r="J161" s="13"/>
      <c r="K161" s="140"/>
      <c r="L161" s="145"/>
      <c r="M161" s="5"/>
      <c r="N161" s="5"/>
      <c r="O161" s="5"/>
      <c r="P161" s="5"/>
    </row>
    <row r="162" spans="1:16" s="52" customFormat="1" ht="18.75">
      <c r="A162" s="73" t="s">
        <v>196</v>
      </c>
      <c r="B162" s="63" t="s">
        <v>101</v>
      </c>
      <c r="C162" s="153" t="s">
        <v>75</v>
      </c>
      <c r="D162" s="153" t="s">
        <v>75</v>
      </c>
      <c r="E162" s="63" t="s">
        <v>199</v>
      </c>
      <c r="F162" s="63"/>
      <c r="G162" s="69">
        <f>G163</f>
        <v>300000</v>
      </c>
      <c r="H162" s="88"/>
      <c r="I162" s="13"/>
      <c r="J162" s="13"/>
      <c r="K162" s="140"/>
      <c r="L162" s="145"/>
      <c r="M162" s="5"/>
      <c r="N162" s="5"/>
      <c r="O162" s="5"/>
      <c r="P162" s="5"/>
    </row>
    <row r="163" spans="1:16" s="52" customFormat="1" ht="32.25">
      <c r="A163" s="73" t="s">
        <v>189</v>
      </c>
      <c r="B163" s="63" t="s">
        <v>101</v>
      </c>
      <c r="C163" s="153" t="s">
        <v>75</v>
      </c>
      <c r="D163" s="153" t="s">
        <v>75</v>
      </c>
      <c r="E163" s="63" t="s">
        <v>199</v>
      </c>
      <c r="F163" s="63" t="s">
        <v>127</v>
      </c>
      <c r="G163" s="69">
        <v>300000</v>
      </c>
      <c r="H163" s="88"/>
      <c r="I163" s="13"/>
      <c r="J163" s="13"/>
      <c r="K163" s="140"/>
      <c r="L163" s="145"/>
      <c r="M163" s="5"/>
      <c r="N163" s="5"/>
      <c r="O163" s="5"/>
      <c r="P163" s="5"/>
    </row>
    <row r="164" spans="1:16" s="52" customFormat="1" ht="32.25">
      <c r="A164" s="73" t="s">
        <v>228</v>
      </c>
      <c r="B164" s="63" t="s">
        <v>101</v>
      </c>
      <c r="C164" s="153" t="s">
        <v>75</v>
      </c>
      <c r="D164" s="153" t="s">
        <v>75</v>
      </c>
      <c r="E164" s="63" t="s">
        <v>225</v>
      </c>
      <c r="F164" s="63"/>
      <c r="G164" s="69">
        <f>G165</f>
        <v>865500</v>
      </c>
      <c r="H164" s="88"/>
      <c r="I164" s="13"/>
      <c r="J164" s="13"/>
      <c r="K164" s="140"/>
      <c r="L164" s="145"/>
      <c r="M164" s="5"/>
      <c r="N164" s="5"/>
      <c r="O164" s="5"/>
      <c r="P164" s="5"/>
    </row>
    <row r="165" spans="1:16" s="52" customFormat="1" ht="48">
      <c r="A165" s="73" t="s">
        <v>13</v>
      </c>
      <c r="B165" s="63" t="s">
        <v>101</v>
      </c>
      <c r="C165" s="153" t="s">
        <v>75</v>
      </c>
      <c r="D165" s="153" t="s">
        <v>75</v>
      </c>
      <c r="E165" s="63" t="s">
        <v>12</v>
      </c>
      <c r="F165" s="63"/>
      <c r="G165" s="69">
        <f>G166</f>
        <v>865500</v>
      </c>
      <c r="H165" s="88"/>
      <c r="I165" s="13"/>
      <c r="J165" s="13"/>
      <c r="K165" s="140"/>
      <c r="L165" s="145"/>
      <c r="M165" s="5"/>
      <c r="N165" s="5"/>
      <c r="O165" s="5"/>
      <c r="P165" s="5"/>
    </row>
    <row r="166" spans="1:16" s="52" customFormat="1" ht="32.25">
      <c r="A166" s="73" t="s">
        <v>11</v>
      </c>
      <c r="B166" s="63" t="s">
        <v>101</v>
      </c>
      <c r="C166" s="153" t="s">
        <v>75</v>
      </c>
      <c r="D166" s="153" t="s">
        <v>75</v>
      </c>
      <c r="E166" s="63" t="s">
        <v>10</v>
      </c>
      <c r="F166" s="63"/>
      <c r="G166" s="69">
        <f>G167</f>
        <v>865500</v>
      </c>
      <c r="H166" s="88"/>
      <c r="I166" s="13"/>
      <c r="J166" s="13"/>
      <c r="K166" s="140"/>
      <c r="L166" s="145"/>
      <c r="M166" s="5"/>
      <c r="N166" s="5"/>
      <c r="O166" s="5"/>
      <c r="P166" s="5"/>
    </row>
    <row r="167" spans="1:16" s="52" customFormat="1" ht="32.25">
      <c r="A167" s="73" t="s">
        <v>189</v>
      </c>
      <c r="B167" s="63" t="s">
        <v>101</v>
      </c>
      <c r="C167" s="153" t="s">
        <v>75</v>
      </c>
      <c r="D167" s="153" t="s">
        <v>75</v>
      </c>
      <c r="E167" s="63" t="s">
        <v>10</v>
      </c>
      <c r="F167" s="63" t="s">
        <v>127</v>
      </c>
      <c r="G167" s="69">
        <v>865500</v>
      </c>
      <c r="H167" s="88"/>
      <c r="I167" s="13"/>
      <c r="J167" s="13"/>
      <c r="K167" s="140"/>
      <c r="L167" s="145"/>
      <c r="M167" s="5"/>
      <c r="N167" s="5"/>
      <c r="O167" s="5"/>
      <c r="P167" s="5"/>
    </row>
    <row r="168" spans="1:16" s="52" customFormat="1" ht="32.25">
      <c r="A168" s="73" t="s">
        <v>140</v>
      </c>
      <c r="B168" s="63" t="s">
        <v>101</v>
      </c>
      <c r="C168" s="153" t="s">
        <v>75</v>
      </c>
      <c r="D168" s="153" t="s">
        <v>75</v>
      </c>
      <c r="E168" s="63" t="s">
        <v>139</v>
      </c>
      <c r="F168" s="63"/>
      <c r="G168" s="69">
        <f>G169</f>
        <v>2304700</v>
      </c>
      <c r="H168" s="88"/>
      <c r="I168" s="13"/>
      <c r="J168" s="13"/>
      <c r="K168" s="140"/>
      <c r="L168" s="145"/>
      <c r="M168" s="5"/>
      <c r="N168" s="5"/>
      <c r="O168" s="5"/>
      <c r="P168" s="5"/>
    </row>
    <row r="169" spans="1:16" s="52" customFormat="1" ht="48">
      <c r="A169" s="73" t="s">
        <v>325</v>
      </c>
      <c r="B169" s="63" t="s">
        <v>101</v>
      </c>
      <c r="C169" s="153" t="s">
        <v>75</v>
      </c>
      <c r="D169" s="153" t="s">
        <v>75</v>
      </c>
      <c r="E169" s="63" t="s">
        <v>141</v>
      </c>
      <c r="F169" s="63"/>
      <c r="G169" s="69">
        <f>G170</f>
        <v>2304700</v>
      </c>
      <c r="H169" s="88"/>
      <c r="I169" s="13"/>
      <c r="J169" s="13"/>
      <c r="K169" s="140"/>
      <c r="L169" s="145"/>
      <c r="M169" s="5"/>
      <c r="N169" s="5"/>
      <c r="O169" s="5"/>
      <c r="P169" s="5"/>
    </row>
    <row r="170" spans="1:16" s="52" customFormat="1" ht="48">
      <c r="A170" s="73" t="s">
        <v>188</v>
      </c>
      <c r="B170" s="63" t="s">
        <v>101</v>
      </c>
      <c r="C170" s="153" t="s">
        <v>75</v>
      </c>
      <c r="D170" s="153" t="s">
        <v>75</v>
      </c>
      <c r="E170" s="63" t="s">
        <v>14</v>
      </c>
      <c r="F170" s="63"/>
      <c r="G170" s="69">
        <f>G171</f>
        <v>2304700</v>
      </c>
      <c r="H170" s="88"/>
      <c r="I170" s="13"/>
      <c r="J170" s="13"/>
      <c r="K170" s="140"/>
      <c r="L170" s="145"/>
      <c r="M170" s="5"/>
      <c r="N170" s="5"/>
      <c r="O170" s="5"/>
      <c r="P170" s="5"/>
    </row>
    <row r="171" spans="1:16" s="52" customFormat="1" ht="32.25">
      <c r="A171" s="73" t="s">
        <v>189</v>
      </c>
      <c r="B171" s="63" t="s">
        <v>101</v>
      </c>
      <c r="C171" s="153" t="s">
        <v>75</v>
      </c>
      <c r="D171" s="153" t="s">
        <v>75</v>
      </c>
      <c r="E171" s="63" t="s">
        <v>14</v>
      </c>
      <c r="F171" s="63" t="s">
        <v>127</v>
      </c>
      <c r="G171" s="69">
        <v>2304700</v>
      </c>
      <c r="H171" s="88"/>
      <c r="I171" s="13"/>
      <c r="J171" s="13"/>
      <c r="K171" s="140"/>
      <c r="L171" s="145"/>
      <c r="M171" s="5"/>
      <c r="N171" s="5"/>
      <c r="O171" s="5"/>
      <c r="P171" s="5"/>
    </row>
    <row r="172" spans="1:16" s="52" customFormat="1" ht="18.75">
      <c r="A172" s="150" t="s">
        <v>15</v>
      </c>
      <c r="B172" s="67" t="s">
        <v>101</v>
      </c>
      <c r="C172" s="68" t="s">
        <v>95</v>
      </c>
      <c r="D172" s="68"/>
      <c r="E172" s="67"/>
      <c r="F172" s="67"/>
      <c r="G172" s="71">
        <f>G173</f>
        <v>156900</v>
      </c>
      <c r="H172" s="87"/>
      <c r="I172" s="13"/>
      <c r="J172" s="13"/>
      <c r="K172" s="144"/>
      <c r="L172" s="149"/>
      <c r="M172" s="5"/>
      <c r="N172" s="5"/>
      <c r="O172" s="5"/>
      <c r="P172" s="5"/>
    </row>
    <row r="173" spans="1:16" s="52" customFormat="1" ht="18.75">
      <c r="A173" s="66" t="s">
        <v>16</v>
      </c>
      <c r="B173" s="67" t="s">
        <v>101</v>
      </c>
      <c r="C173" s="68" t="s">
        <v>95</v>
      </c>
      <c r="D173" s="68" t="s">
        <v>75</v>
      </c>
      <c r="E173" s="67"/>
      <c r="F173" s="67"/>
      <c r="G173" s="71">
        <f>G174</f>
        <v>156900</v>
      </c>
      <c r="H173" s="87"/>
      <c r="I173" s="13"/>
      <c r="J173" s="13"/>
      <c r="K173" s="144"/>
      <c r="L173" s="149"/>
      <c r="M173" s="5"/>
      <c r="N173" s="5"/>
      <c r="O173" s="5"/>
      <c r="P173" s="5"/>
    </row>
    <row r="174" spans="1:16" s="52" customFormat="1" ht="32.25">
      <c r="A174" s="73" t="s">
        <v>21</v>
      </c>
      <c r="B174" s="63" t="s">
        <v>101</v>
      </c>
      <c r="C174" s="153" t="s">
        <v>95</v>
      </c>
      <c r="D174" s="153" t="s">
        <v>75</v>
      </c>
      <c r="E174" s="63" t="s">
        <v>19</v>
      </c>
      <c r="F174" s="63"/>
      <c r="G174" s="69">
        <f>G175</f>
        <v>156900</v>
      </c>
      <c r="H174" s="88"/>
      <c r="I174" s="13"/>
      <c r="J174" s="13"/>
      <c r="K174" s="140"/>
      <c r="L174" s="145"/>
      <c r="M174" s="5"/>
      <c r="N174" s="5"/>
      <c r="O174" s="5"/>
      <c r="P174" s="5"/>
    </row>
    <row r="175" spans="1:16" s="52" customFormat="1" ht="32.25">
      <c r="A175" s="73" t="s">
        <v>22</v>
      </c>
      <c r="B175" s="63" t="s">
        <v>101</v>
      </c>
      <c r="C175" s="153" t="s">
        <v>95</v>
      </c>
      <c r="D175" s="153" t="s">
        <v>75</v>
      </c>
      <c r="E175" s="63" t="s">
        <v>18</v>
      </c>
      <c r="F175" s="63"/>
      <c r="G175" s="69">
        <f>G176</f>
        <v>156900</v>
      </c>
      <c r="H175" s="88"/>
      <c r="I175" s="13"/>
      <c r="J175" s="13"/>
      <c r="K175" s="140"/>
      <c r="L175" s="145"/>
      <c r="M175" s="5"/>
      <c r="N175" s="5"/>
      <c r="O175" s="5"/>
      <c r="P175" s="5"/>
    </row>
    <row r="176" spans="1:16" s="52" customFormat="1" ht="18.75">
      <c r="A176" s="73" t="s">
        <v>20</v>
      </c>
      <c r="B176" s="63" t="s">
        <v>101</v>
      </c>
      <c r="C176" s="153" t="s">
        <v>95</v>
      </c>
      <c r="D176" s="153" t="s">
        <v>75</v>
      </c>
      <c r="E176" s="63" t="s">
        <v>17</v>
      </c>
      <c r="F176" s="63"/>
      <c r="G176" s="69">
        <f>G177+G178</f>
        <v>156900</v>
      </c>
      <c r="H176" s="88"/>
      <c r="I176" s="13"/>
      <c r="J176" s="13"/>
      <c r="K176" s="140"/>
      <c r="L176" s="145"/>
      <c r="M176" s="5"/>
      <c r="N176" s="5"/>
      <c r="O176" s="5"/>
      <c r="P176" s="5"/>
    </row>
    <row r="177" spans="1:16" s="52" customFormat="1" ht="32.25">
      <c r="A177" s="73" t="s">
        <v>149</v>
      </c>
      <c r="B177" s="63" t="s">
        <v>101</v>
      </c>
      <c r="C177" s="153" t="s">
        <v>95</v>
      </c>
      <c r="D177" s="153" t="s">
        <v>75</v>
      </c>
      <c r="E177" s="63" t="s">
        <v>17</v>
      </c>
      <c r="F177" s="63" t="s">
        <v>125</v>
      </c>
      <c r="G177" s="69">
        <f>20000+10000</f>
        <v>30000</v>
      </c>
      <c r="H177" s="88"/>
      <c r="I177" s="13"/>
      <c r="J177" s="13"/>
      <c r="K177" s="140"/>
      <c r="L177" s="145"/>
      <c r="M177" s="5"/>
      <c r="N177" s="5"/>
      <c r="O177" s="5"/>
      <c r="P177" s="5"/>
    </row>
    <row r="178" spans="1:16" s="52" customFormat="1" ht="32.25">
      <c r="A178" s="73" t="s">
        <v>189</v>
      </c>
      <c r="B178" s="63" t="s">
        <v>101</v>
      </c>
      <c r="C178" s="153" t="s">
        <v>95</v>
      </c>
      <c r="D178" s="153" t="s">
        <v>75</v>
      </c>
      <c r="E178" s="63" t="s">
        <v>17</v>
      </c>
      <c r="F178" s="63" t="s">
        <v>127</v>
      </c>
      <c r="G178" s="69">
        <v>126900</v>
      </c>
      <c r="H178" s="88"/>
      <c r="I178" s="13"/>
      <c r="J178" s="13"/>
      <c r="K178" s="140"/>
      <c r="L178" s="145"/>
      <c r="M178" s="5"/>
      <c r="N178" s="5"/>
      <c r="O178" s="5"/>
      <c r="P178" s="5"/>
    </row>
    <row r="179" spans="1:16" s="51" customFormat="1" ht="18.75">
      <c r="A179" s="110" t="s">
        <v>78</v>
      </c>
      <c r="B179" s="67" t="s">
        <v>101</v>
      </c>
      <c r="C179" s="67" t="s">
        <v>79</v>
      </c>
      <c r="D179" s="67"/>
      <c r="E179" s="67"/>
      <c r="F179" s="67"/>
      <c r="G179" s="71">
        <f>G180</f>
        <v>17763000</v>
      </c>
      <c r="H179" s="87"/>
      <c r="I179" s="14"/>
      <c r="J179" s="14">
        <f>I179</f>
        <v>0</v>
      </c>
      <c r="K179" s="14">
        <v>0</v>
      </c>
      <c r="L179" s="145"/>
      <c r="M179" s="6"/>
      <c r="N179" s="6"/>
      <c r="O179" s="6"/>
      <c r="P179" s="6"/>
    </row>
    <row r="180" spans="1:16" s="52" customFormat="1" ht="18.75">
      <c r="A180" s="110" t="s">
        <v>80</v>
      </c>
      <c r="B180" s="67" t="s">
        <v>101</v>
      </c>
      <c r="C180" s="67" t="s">
        <v>79</v>
      </c>
      <c r="D180" s="67" t="s">
        <v>81</v>
      </c>
      <c r="E180" s="67"/>
      <c r="F180" s="67"/>
      <c r="G180" s="71">
        <f>G181+G185+G193</f>
        <v>17763000</v>
      </c>
      <c r="H180" s="87"/>
      <c r="I180" s="13" t="e">
        <f>#REF!</f>
        <v>#REF!</v>
      </c>
      <c r="J180" s="13" t="e">
        <f>#REF!</f>
        <v>#REF!</v>
      </c>
      <c r="K180" s="13" t="e">
        <f>#REF!</f>
        <v>#REF!</v>
      </c>
      <c r="L180" s="13" t="e">
        <f>#REF!</f>
        <v>#REF!</v>
      </c>
      <c r="M180" s="5"/>
      <c r="N180" s="5"/>
      <c r="O180" s="5"/>
      <c r="P180" s="5"/>
    </row>
    <row r="181" spans="1:16" s="51" customFormat="1" ht="32.25">
      <c r="A181" s="22" t="s">
        <v>26</v>
      </c>
      <c r="B181" s="63" t="s">
        <v>101</v>
      </c>
      <c r="C181" s="63" t="s">
        <v>79</v>
      </c>
      <c r="D181" s="63" t="s">
        <v>81</v>
      </c>
      <c r="E181" s="63" t="s">
        <v>25</v>
      </c>
      <c r="F181" s="63"/>
      <c r="G181" s="69">
        <f>G182</f>
        <v>16163000</v>
      </c>
      <c r="H181" s="88"/>
      <c r="I181" s="14"/>
      <c r="J181" s="14"/>
      <c r="K181" s="14"/>
      <c r="L181" s="14"/>
      <c r="M181" s="6"/>
      <c r="N181" s="6"/>
      <c r="O181" s="6"/>
      <c r="P181" s="6"/>
    </row>
    <row r="182" spans="1:16" s="51" customFormat="1" ht="32.25">
      <c r="A182" s="22" t="s">
        <v>27</v>
      </c>
      <c r="B182" s="63" t="s">
        <v>101</v>
      </c>
      <c r="C182" s="63" t="s">
        <v>79</v>
      </c>
      <c r="D182" s="63" t="s">
        <v>81</v>
      </c>
      <c r="E182" s="63" t="s">
        <v>24</v>
      </c>
      <c r="F182" s="63"/>
      <c r="G182" s="69">
        <f>G183</f>
        <v>16163000</v>
      </c>
      <c r="H182" s="88"/>
      <c r="I182" s="14"/>
      <c r="J182" s="14"/>
      <c r="K182" s="14"/>
      <c r="L182" s="14"/>
      <c r="M182" s="6"/>
      <c r="N182" s="6"/>
      <c r="O182" s="6"/>
      <c r="P182" s="6"/>
    </row>
    <row r="183" spans="1:16" s="51" customFormat="1" ht="48">
      <c r="A183" s="22" t="s">
        <v>223</v>
      </c>
      <c r="B183" s="63" t="s">
        <v>101</v>
      </c>
      <c r="C183" s="63" t="s">
        <v>79</v>
      </c>
      <c r="D183" s="63" t="s">
        <v>81</v>
      </c>
      <c r="E183" s="63" t="s">
        <v>23</v>
      </c>
      <c r="F183" s="63"/>
      <c r="G183" s="69">
        <f>G184</f>
        <v>16163000</v>
      </c>
      <c r="H183" s="88"/>
      <c r="I183" s="14"/>
      <c r="J183" s="14"/>
      <c r="K183" s="14"/>
      <c r="L183" s="14"/>
      <c r="M183" s="6"/>
      <c r="N183" s="6"/>
      <c r="O183" s="6"/>
      <c r="P183" s="6"/>
    </row>
    <row r="184" spans="1:16" s="51" customFormat="1" ht="32.25">
      <c r="A184" s="73" t="s">
        <v>189</v>
      </c>
      <c r="B184" s="63" t="s">
        <v>101</v>
      </c>
      <c r="C184" s="63" t="s">
        <v>79</v>
      </c>
      <c r="D184" s="63" t="s">
        <v>81</v>
      </c>
      <c r="E184" s="63" t="s">
        <v>23</v>
      </c>
      <c r="F184" s="63" t="s">
        <v>127</v>
      </c>
      <c r="G184" s="69">
        <v>16163000</v>
      </c>
      <c r="H184" s="88"/>
      <c r="I184" s="14"/>
      <c r="J184" s="14"/>
      <c r="K184" s="14"/>
      <c r="L184" s="14"/>
      <c r="M184" s="6"/>
      <c r="N184" s="6"/>
      <c r="O184" s="6"/>
      <c r="P184" s="6"/>
    </row>
    <row r="185" spans="1:16" s="51" customFormat="1" ht="32.25">
      <c r="A185" s="22" t="s">
        <v>31</v>
      </c>
      <c r="B185" s="63" t="s">
        <v>101</v>
      </c>
      <c r="C185" s="63" t="s">
        <v>79</v>
      </c>
      <c r="D185" s="63" t="s">
        <v>81</v>
      </c>
      <c r="E185" s="63" t="s">
        <v>28</v>
      </c>
      <c r="F185" s="63"/>
      <c r="G185" s="69">
        <f>G186</f>
        <v>800000</v>
      </c>
      <c r="H185" s="88"/>
      <c r="I185" s="14"/>
      <c r="J185" s="14"/>
      <c r="K185" s="14"/>
      <c r="L185" s="14"/>
      <c r="M185" s="6"/>
      <c r="N185" s="6"/>
      <c r="O185" s="6"/>
      <c r="P185" s="6"/>
    </row>
    <row r="186" spans="1:16" s="51" customFormat="1" ht="32.25">
      <c r="A186" s="22" t="s">
        <v>32</v>
      </c>
      <c r="B186" s="63" t="s">
        <v>101</v>
      </c>
      <c r="C186" s="63" t="s">
        <v>79</v>
      </c>
      <c r="D186" s="63" t="s">
        <v>81</v>
      </c>
      <c r="E186" s="63" t="s">
        <v>30</v>
      </c>
      <c r="F186" s="63"/>
      <c r="G186" s="69">
        <f>G187+G189+G191</f>
        <v>800000</v>
      </c>
      <c r="H186" s="88"/>
      <c r="I186" s="14"/>
      <c r="J186" s="14"/>
      <c r="K186" s="14"/>
      <c r="L186" s="14"/>
      <c r="M186" s="6"/>
      <c r="N186" s="6"/>
      <c r="O186" s="6"/>
      <c r="P186" s="6"/>
    </row>
    <row r="187" spans="1:16" s="51" customFormat="1" ht="48">
      <c r="A187" s="22" t="s">
        <v>223</v>
      </c>
      <c r="B187" s="63" t="s">
        <v>101</v>
      </c>
      <c r="C187" s="63" t="s">
        <v>79</v>
      </c>
      <c r="D187" s="63" t="s">
        <v>81</v>
      </c>
      <c r="E187" s="63" t="s">
        <v>29</v>
      </c>
      <c r="F187" s="63"/>
      <c r="G187" s="69">
        <f>G188</f>
        <v>600000</v>
      </c>
      <c r="H187" s="88"/>
      <c r="I187" s="14"/>
      <c r="J187" s="14"/>
      <c r="K187" s="14"/>
      <c r="L187" s="14"/>
      <c r="M187" s="6"/>
      <c r="N187" s="6"/>
      <c r="O187" s="6"/>
      <c r="P187" s="6"/>
    </row>
    <row r="188" spans="1:16" s="51" customFormat="1" ht="32.25">
      <c r="A188" s="73" t="s">
        <v>189</v>
      </c>
      <c r="B188" s="63" t="s">
        <v>101</v>
      </c>
      <c r="C188" s="63" t="s">
        <v>79</v>
      </c>
      <c r="D188" s="63" t="s">
        <v>81</v>
      </c>
      <c r="E188" s="63" t="s">
        <v>29</v>
      </c>
      <c r="F188" s="63" t="s">
        <v>127</v>
      </c>
      <c r="G188" s="69">
        <f>600000</f>
        <v>600000</v>
      </c>
      <c r="H188" s="88"/>
      <c r="I188" s="14"/>
      <c r="J188" s="14"/>
      <c r="K188" s="14"/>
      <c r="L188" s="14"/>
      <c r="M188" s="6"/>
      <c r="N188" s="6"/>
      <c r="O188" s="6"/>
      <c r="P188" s="6"/>
    </row>
    <row r="189" spans="1:16" s="51" customFormat="1" ht="48">
      <c r="A189" s="22" t="s">
        <v>188</v>
      </c>
      <c r="B189" s="63" t="s">
        <v>101</v>
      </c>
      <c r="C189" s="63" t="s">
        <v>79</v>
      </c>
      <c r="D189" s="63" t="s">
        <v>81</v>
      </c>
      <c r="E189" s="63" t="s">
        <v>33</v>
      </c>
      <c r="F189" s="63"/>
      <c r="G189" s="69">
        <f>G190</f>
        <v>100000</v>
      </c>
      <c r="H189" s="88"/>
      <c r="I189" s="14"/>
      <c r="J189" s="14"/>
      <c r="K189" s="14"/>
      <c r="L189" s="14"/>
      <c r="M189" s="6"/>
      <c r="N189" s="6"/>
      <c r="O189" s="6"/>
      <c r="P189" s="6"/>
    </row>
    <row r="190" spans="1:16" s="51" customFormat="1" ht="32.25">
      <c r="A190" s="73" t="s">
        <v>189</v>
      </c>
      <c r="B190" s="63" t="s">
        <v>101</v>
      </c>
      <c r="C190" s="63" t="s">
        <v>79</v>
      </c>
      <c r="D190" s="63" t="s">
        <v>81</v>
      </c>
      <c r="E190" s="63" t="s">
        <v>33</v>
      </c>
      <c r="F190" s="63" t="s">
        <v>127</v>
      </c>
      <c r="G190" s="69">
        <v>100000</v>
      </c>
      <c r="H190" s="88"/>
      <c r="I190" s="14"/>
      <c r="J190" s="14"/>
      <c r="K190" s="14"/>
      <c r="L190" s="14"/>
      <c r="M190" s="6"/>
      <c r="N190" s="6"/>
      <c r="O190" s="6"/>
      <c r="P190" s="6"/>
    </row>
    <row r="191" spans="1:16" s="51" customFormat="1" ht="18.75">
      <c r="A191" s="73" t="s">
        <v>334</v>
      </c>
      <c r="B191" s="63" t="s">
        <v>101</v>
      </c>
      <c r="C191" s="63" t="s">
        <v>79</v>
      </c>
      <c r="D191" s="63" t="s">
        <v>81</v>
      </c>
      <c r="E191" s="63" t="s">
        <v>343</v>
      </c>
      <c r="F191" s="63"/>
      <c r="G191" s="69">
        <f>G192</f>
        <v>100000</v>
      </c>
      <c r="H191" s="88"/>
      <c r="I191" s="14"/>
      <c r="J191" s="14"/>
      <c r="K191" s="14"/>
      <c r="L191" s="14"/>
      <c r="M191" s="6"/>
      <c r="N191" s="6"/>
      <c r="O191" s="6"/>
      <c r="P191" s="6"/>
    </row>
    <row r="192" spans="1:16" s="51" customFormat="1" ht="32.25">
      <c r="A192" s="73" t="s">
        <v>189</v>
      </c>
      <c r="B192" s="63" t="s">
        <v>101</v>
      </c>
      <c r="C192" s="63" t="s">
        <v>79</v>
      </c>
      <c r="D192" s="63" t="s">
        <v>81</v>
      </c>
      <c r="E192" s="63" t="s">
        <v>343</v>
      </c>
      <c r="F192" s="63" t="s">
        <v>127</v>
      </c>
      <c r="G192" s="69">
        <v>100000</v>
      </c>
      <c r="H192" s="88"/>
      <c r="I192" s="14"/>
      <c r="J192" s="14"/>
      <c r="K192" s="14"/>
      <c r="L192" s="14"/>
      <c r="M192" s="6"/>
      <c r="N192" s="6"/>
      <c r="O192" s="6"/>
      <c r="P192" s="6"/>
    </row>
    <row r="193" spans="1:16" s="51" customFormat="1" ht="32.25">
      <c r="A193" s="22" t="s">
        <v>38</v>
      </c>
      <c r="B193" s="63" t="s">
        <v>101</v>
      </c>
      <c r="C193" s="63" t="s">
        <v>79</v>
      </c>
      <c r="D193" s="63" t="s">
        <v>81</v>
      </c>
      <c r="E193" s="63" t="s">
        <v>36</v>
      </c>
      <c r="F193" s="63"/>
      <c r="G193" s="69">
        <f>G194</f>
        <v>800000</v>
      </c>
      <c r="H193" s="88"/>
      <c r="I193" s="14"/>
      <c r="J193" s="14"/>
      <c r="K193" s="14"/>
      <c r="L193" s="14"/>
      <c r="M193" s="6"/>
      <c r="N193" s="6"/>
      <c r="O193" s="6"/>
      <c r="P193" s="6"/>
    </row>
    <row r="194" spans="1:16" s="51" customFormat="1" ht="32.25">
      <c r="A194" s="22" t="s">
        <v>39</v>
      </c>
      <c r="B194" s="63" t="s">
        <v>101</v>
      </c>
      <c r="C194" s="63" t="s">
        <v>79</v>
      </c>
      <c r="D194" s="63" t="s">
        <v>81</v>
      </c>
      <c r="E194" s="63" t="s">
        <v>37</v>
      </c>
      <c r="F194" s="63"/>
      <c r="G194" s="69">
        <f>G195</f>
        <v>800000</v>
      </c>
      <c r="H194" s="88"/>
      <c r="I194" s="14"/>
      <c r="J194" s="14"/>
      <c r="K194" s="14"/>
      <c r="L194" s="14"/>
      <c r="M194" s="6"/>
      <c r="N194" s="6"/>
      <c r="O194" s="6"/>
      <c r="P194" s="6"/>
    </row>
    <row r="195" spans="1:16" s="51" customFormat="1" ht="48">
      <c r="A195" s="22" t="s">
        <v>223</v>
      </c>
      <c r="B195" s="63" t="s">
        <v>101</v>
      </c>
      <c r="C195" s="63" t="s">
        <v>79</v>
      </c>
      <c r="D195" s="63" t="s">
        <v>81</v>
      </c>
      <c r="E195" s="63" t="s">
        <v>46</v>
      </c>
      <c r="F195" s="63"/>
      <c r="G195" s="69">
        <f>G196</f>
        <v>800000</v>
      </c>
      <c r="H195" s="88"/>
      <c r="I195" s="14"/>
      <c r="J195" s="14"/>
      <c r="K195" s="14"/>
      <c r="L195" s="14"/>
      <c r="M195" s="6"/>
      <c r="N195" s="6"/>
      <c r="O195" s="6"/>
      <c r="P195" s="6"/>
    </row>
    <row r="196" spans="1:16" s="51" customFormat="1" ht="32.25">
      <c r="A196" s="73" t="s">
        <v>189</v>
      </c>
      <c r="B196" s="63" t="s">
        <v>101</v>
      </c>
      <c r="C196" s="63" t="s">
        <v>79</v>
      </c>
      <c r="D196" s="63" t="s">
        <v>81</v>
      </c>
      <c r="E196" s="63" t="s">
        <v>46</v>
      </c>
      <c r="F196" s="63" t="s">
        <v>127</v>
      </c>
      <c r="G196" s="69">
        <v>800000</v>
      </c>
      <c r="H196" s="88"/>
      <c r="I196" s="14"/>
      <c r="J196" s="14"/>
      <c r="K196" s="14"/>
      <c r="L196" s="14"/>
      <c r="M196" s="6"/>
      <c r="N196" s="6"/>
      <c r="O196" s="6"/>
      <c r="P196" s="6"/>
    </row>
    <row r="197" spans="1:16" s="52" customFormat="1" ht="18.75">
      <c r="A197" s="66" t="s">
        <v>115</v>
      </c>
      <c r="B197" s="67" t="s">
        <v>101</v>
      </c>
      <c r="C197" s="152" t="s">
        <v>72</v>
      </c>
      <c r="D197" s="67"/>
      <c r="E197" s="67"/>
      <c r="F197" s="67"/>
      <c r="G197" s="71">
        <f>G198</f>
        <v>700000</v>
      </c>
      <c r="H197" s="87"/>
      <c r="I197" s="13"/>
      <c r="J197" s="13"/>
      <c r="K197" s="13"/>
      <c r="L197" s="13"/>
      <c r="M197" s="5"/>
      <c r="N197" s="5"/>
      <c r="O197" s="5"/>
      <c r="P197" s="5"/>
    </row>
    <row r="198" spans="1:16" s="52" customFormat="1" ht="18.75">
      <c r="A198" s="66" t="s">
        <v>34</v>
      </c>
      <c r="B198" s="67" t="s">
        <v>101</v>
      </c>
      <c r="C198" s="67" t="s">
        <v>72</v>
      </c>
      <c r="D198" s="67" t="s">
        <v>69</v>
      </c>
      <c r="E198" s="67"/>
      <c r="F198" s="67"/>
      <c r="G198" s="71">
        <f>G199</f>
        <v>700000</v>
      </c>
      <c r="H198" s="87"/>
      <c r="I198" s="13"/>
      <c r="J198" s="13"/>
      <c r="K198" s="13"/>
      <c r="L198" s="13"/>
      <c r="M198" s="5"/>
      <c r="N198" s="5"/>
      <c r="O198" s="5"/>
      <c r="P198" s="5"/>
    </row>
    <row r="199" spans="1:16" s="51" customFormat="1" ht="32.25">
      <c r="A199" s="22" t="s">
        <v>38</v>
      </c>
      <c r="B199" s="63" t="s">
        <v>101</v>
      </c>
      <c r="C199" s="63" t="s">
        <v>72</v>
      </c>
      <c r="D199" s="63" t="s">
        <v>69</v>
      </c>
      <c r="E199" s="63" t="s">
        <v>36</v>
      </c>
      <c r="F199" s="63"/>
      <c r="G199" s="69">
        <f>G200</f>
        <v>700000</v>
      </c>
      <c r="H199" s="88"/>
      <c r="I199" s="14"/>
      <c r="J199" s="14"/>
      <c r="K199" s="14"/>
      <c r="L199" s="14"/>
      <c r="M199" s="6"/>
      <c r="N199" s="6"/>
      <c r="O199" s="6"/>
      <c r="P199" s="6"/>
    </row>
    <row r="200" spans="1:16" s="51" customFormat="1" ht="32.25">
      <c r="A200" s="22" t="s">
        <v>39</v>
      </c>
      <c r="B200" s="63" t="s">
        <v>101</v>
      </c>
      <c r="C200" s="63" t="s">
        <v>72</v>
      </c>
      <c r="D200" s="63" t="s">
        <v>69</v>
      </c>
      <c r="E200" s="63" t="s">
        <v>37</v>
      </c>
      <c r="F200" s="63"/>
      <c r="G200" s="69">
        <f>G201+G203</f>
        <v>700000</v>
      </c>
      <c r="H200" s="88"/>
      <c r="I200" s="14"/>
      <c r="J200" s="14"/>
      <c r="K200" s="14"/>
      <c r="L200" s="14"/>
      <c r="M200" s="6"/>
      <c r="N200" s="6"/>
      <c r="O200" s="6"/>
      <c r="P200" s="6"/>
    </row>
    <row r="201" spans="1:16" s="51" customFormat="1" ht="32.25">
      <c r="A201" s="22" t="s">
        <v>40</v>
      </c>
      <c r="B201" s="63" t="s">
        <v>101</v>
      </c>
      <c r="C201" s="63" t="s">
        <v>72</v>
      </c>
      <c r="D201" s="63" t="s">
        <v>69</v>
      </c>
      <c r="E201" s="63" t="s">
        <v>35</v>
      </c>
      <c r="F201" s="63"/>
      <c r="G201" s="69">
        <f>G202</f>
        <v>200000</v>
      </c>
      <c r="H201" s="88"/>
      <c r="I201" s="14"/>
      <c r="J201" s="14"/>
      <c r="K201" s="14"/>
      <c r="L201" s="14"/>
      <c r="M201" s="6"/>
      <c r="N201" s="6"/>
      <c r="O201" s="6"/>
      <c r="P201" s="6"/>
    </row>
    <row r="202" spans="1:16" s="51" customFormat="1" ht="32.25">
      <c r="A202" s="73" t="s">
        <v>189</v>
      </c>
      <c r="B202" s="63" t="s">
        <v>101</v>
      </c>
      <c r="C202" s="63" t="s">
        <v>72</v>
      </c>
      <c r="D202" s="63" t="s">
        <v>69</v>
      </c>
      <c r="E202" s="63" t="s">
        <v>35</v>
      </c>
      <c r="F202" s="154">
        <v>600</v>
      </c>
      <c r="G202" s="69">
        <v>200000</v>
      </c>
      <c r="H202" s="88"/>
      <c r="I202" s="14"/>
      <c r="J202" s="14"/>
      <c r="K202" s="14"/>
      <c r="L202" s="14"/>
      <c r="M202" s="6"/>
      <c r="N202" s="6"/>
      <c r="O202" s="6"/>
      <c r="P202" s="6"/>
    </row>
    <row r="203" spans="1:16" s="51" customFormat="1" ht="48">
      <c r="A203" s="22" t="s">
        <v>223</v>
      </c>
      <c r="B203" s="63" t="s">
        <v>101</v>
      </c>
      <c r="C203" s="63" t="s">
        <v>72</v>
      </c>
      <c r="D203" s="63" t="s">
        <v>69</v>
      </c>
      <c r="E203" s="63" t="s">
        <v>46</v>
      </c>
      <c r="F203" s="63"/>
      <c r="G203" s="69">
        <f>G204</f>
        <v>500000</v>
      </c>
      <c r="H203" s="88"/>
      <c r="I203" s="14"/>
      <c r="J203" s="14"/>
      <c r="K203" s="14"/>
      <c r="L203" s="14"/>
      <c r="M203" s="6"/>
      <c r="N203" s="6"/>
      <c r="O203" s="6"/>
      <c r="P203" s="6"/>
    </row>
    <row r="204" spans="1:16" s="51" customFormat="1" ht="32.25">
      <c r="A204" s="73" t="s">
        <v>189</v>
      </c>
      <c r="B204" s="63" t="s">
        <v>101</v>
      </c>
      <c r="C204" s="63" t="s">
        <v>72</v>
      </c>
      <c r="D204" s="63" t="s">
        <v>69</v>
      </c>
      <c r="E204" s="63" t="s">
        <v>46</v>
      </c>
      <c r="F204" s="63" t="s">
        <v>127</v>
      </c>
      <c r="G204" s="69">
        <v>500000</v>
      </c>
      <c r="H204" s="88"/>
      <c r="I204" s="14"/>
      <c r="J204" s="14"/>
      <c r="K204" s="14"/>
      <c r="L204" s="14"/>
      <c r="M204" s="6"/>
      <c r="N204" s="6"/>
      <c r="O204" s="6"/>
      <c r="P204" s="6"/>
    </row>
    <row r="205" spans="1:16" s="52" customFormat="1" ht="18.75">
      <c r="A205" s="150" t="s">
        <v>136</v>
      </c>
      <c r="B205" s="67" t="s">
        <v>101</v>
      </c>
      <c r="C205" s="67" t="s">
        <v>81</v>
      </c>
      <c r="D205" s="155"/>
      <c r="E205" s="152"/>
      <c r="F205" s="152"/>
      <c r="G205" s="71">
        <f>G206</f>
        <v>26000</v>
      </c>
      <c r="H205" s="87"/>
      <c r="I205" s="13"/>
      <c r="J205" s="13"/>
      <c r="K205" s="13"/>
      <c r="L205" s="13"/>
      <c r="M205" s="5"/>
      <c r="N205" s="5"/>
      <c r="O205" s="5"/>
      <c r="P205" s="5"/>
    </row>
    <row r="206" spans="1:16" s="52" customFormat="1" ht="18.75">
      <c r="A206" s="150" t="s">
        <v>137</v>
      </c>
      <c r="B206" s="67" t="s">
        <v>101</v>
      </c>
      <c r="C206" s="67" t="s">
        <v>81</v>
      </c>
      <c r="D206" s="67" t="s">
        <v>81</v>
      </c>
      <c r="E206" s="152"/>
      <c r="F206" s="152"/>
      <c r="G206" s="71">
        <f>G207</f>
        <v>26000</v>
      </c>
      <c r="H206" s="87"/>
      <c r="I206" s="13"/>
      <c r="J206" s="13"/>
      <c r="K206" s="13"/>
      <c r="L206" s="13"/>
      <c r="M206" s="5"/>
      <c r="N206" s="5"/>
      <c r="O206" s="5"/>
      <c r="P206" s="5"/>
    </row>
    <row r="207" spans="1:16" s="51" customFormat="1" ht="32.25">
      <c r="A207" s="118" t="s">
        <v>161</v>
      </c>
      <c r="B207" s="63" t="s">
        <v>101</v>
      </c>
      <c r="C207" s="63" t="s">
        <v>81</v>
      </c>
      <c r="D207" s="63" t="s">
        <v>81</v>
      </c>
      <c r="E207" s="154" t="s">
        <v>159</v>
      </c>
      <c r="F207" s="154"/>
      <c r="G207" s="69">
        <f>G208</f>
        <v>26000</v>
      </c>
      <c r="H207" s="88"/>
      <c r="I207" s="14"/>
      <c r="J207" s="14"/>
      <c r="K207" s="14"/>
      <c r="L207" s="14"/>
      <c r="M207" s="6"/>
      <c r="N207" s="6"/>
      <c r="O207" s="6"/>
      <c r="P207" s="6"/>
    </row>
    <row r="208" spans="1:16" s="51" customFormat="1" ht="32.25">
      <c r="A208" s="156" t="s">
        <v>162</v>
      </c>
      <c r="B208" s="63" t="s">
        <v>101</v>
      </c>
      <c r="C208" s="63" t="s">
        <v>81</v>
      </c>
      <c r="D208" s="63" t="s">
        <v>81</v>
      </c>
      <c r="E208" s="154" t="s">
        <v>160</v>
      </c>
      <c r="F208" s="154"/>
      <c r="G208" s="69">
        <f>G209</f>
        <v>26000</v>
      </c>
      <c r="H208" s="88"/>
      <c r="I208" s="14"/>
      <c r="J208" s="14"/>
      <c r="K208" s="14"/>
      <c r="L208" s="14"/>
      <c r="M208" s="6"/>
      <c r="N208" s="6"/>
      <c r="O208" s="6"/>
      <c r="P208" s="6"/>
    </row>
    <row r="209" spans="1:16" s="51" customFormat="1" ht="32.25">
      <c r="A209" s="22" t="s">
        <v>163</v>
      </c>
      <c r="B209" s="63" t="s">
        <v>101</v>
      </c>
      <c r="C209" s="63" t="s">
        <v>81</v>
      </c>
      <c r="D209" s="63" t="s">
        <v>81</v>
      </c>
      <c r="E209" s="154" t="s">
        <v>158</v>
      </c>
      <c r="F209" s="154"/>
      <c r="G209" s="69">
        <f>G210</f>
        <v>26000</v>
      </c>
      <c r="H209" s="88"/>
      <c r="I209" s="14"/>
      <c r="J209" s="14"/>
      <c r="K209" s="14"/>
      <c r="L209" s="14"/>
      <c r="M209" s="6"/>
      <c r="N209" s="6"/>
      <c r="O209" s="6"/>
      <c r="P209" s="6"/>
    </row>
    <row r="210" spans="1:16" s="51" customFormat="1" ht="32.25">
      <c r="A210" s="22" t="s">
        <v>149</v>
      </c>
      <c r="B210" s="63" t="s">
        <v>101</v>
      </c>
      <c r="C210" s="63" t="s">
        <v>81</v>
      </c>
      <c r="D210" s="63" t="s">
        <v>81</v>
      </c>
      <c r="E210" s="154" t="s">
        <v>158</v>
      </c>
      <c r="F210" s="154">
        <v>200</v>
      </c>
      <c r="G210" s="69">
        <v>26000</v>
      </c>
      <c r="H210" s="88"/>
      <c r="I210" s="14"/>
      <c r="J210" s="14"/>
      <c r="K210" s="14"/>
      <c r="L210" s="14"/>
      <c r="M210" s="6"/>
      <c r="N210" s="6"/>
      <c r="O210" s="6"/>
      <c r="P210" s="6"/>
    </row>
    <row r="211" spans="1:16" s="52" customFormat="1" ht="18.75">
      <c r="A211" s="66" t="s">
        <v>82</v>
      </c>
      <c r="B211" s="67" t="s">
        <v>101</v>
      </c>
      <c r="C211" s="152" t="s">
        <v>83</v>
      </c>
      <c r="D211" s="67"/>
      <c r="E211" s="152"/>
      <c r="F211" s="152"/>
      <c r="G211" s="71">
        <f>G212+G217+G222+G228</f>
        <v>1484200</v>
      </c>
      <c r="H211" s="87">
        <f>H212+H217+H222+H228</f>
        <v>1313600</v>
      </c>
      <c r="I211" s="13"/>
      <c r="J211" s="13"/>
      <c r="K211" s="13"/>
      <c r="L211" s="13"/>
      <c r="M211" s="5"/>
      <c r="N211" s="5"/>
      <c r="O211" s="5"/>
      <c r="P211" s="5"/>
    </row>
    <row r="212" spans="1:16" s="52" customFormat="1" ht="18.75">
      <c r="A212" s="66" t="s">
        <v>106</v>
      </c>
      <c r="B212" s="67" t="s">
        <v>101</v>
      </c>
      <c r="C212" s="152" t="s">
        <v>83</v>
      </c>
      <c r="D212" s="152" t="s">
        <v>66</v>
      </c>
      <c r="E212" s="152"/>
      <c r="F212" s="152"/>
      <c r="G212" s="71">
        <f>G213</f>
        <v>170600</v>
      </c>
      <c r="H212" s="87"/>
      <c r="I212" s="13"/>
      <c r="J212" s="13"/>
      <c r="K212" s="13"/>
      <c r="L212" s="13"/>
      <c r="M212" s="5"/>
      <c r="N212" s="5"/>
      <c r="O212" s="5"/>
      <c r="P212" s="5"/>
    </row>
    <row r="213" spans="1:16" s="51" customFormat="1" ht="32.25">
      <c r="A213" s="22" t="s">
        <v>161</v>
      </c>
      <c r="B213" s="63" t="s">
        <v>101</v>
      </c>
      <c r="C213" s="154" t="s">
        <v>83</v>
      </c>
      <c r="D213" s="154" t="s">
        <v>66</v>
      </c>
      <c r="E213" s="154" t="s">
        <v>159</v>
      </c>
      <c r="F213" s="154"/>
      <c r="G213" s="69">
        <f>G214</f>
        <v>170600</v>
      </c>
      <c r="H213" s="88"/>
      <c r="I213" s="14"/>
      <c r="J213" s="14"/>
      <c r="K213" s="14"/>
      <c r="L213" s="14"/>
      <c r="M213" s="6"/>
      <c r="N213" s="6"/>
      <c r="O213" s="6"/>
      <c r="P213" s="6"/>
    </row>
    <row r="214" spans="1:16" s="51" customFormat="1" ht="32.25">
      <c r="A214" s="156" t="s">
        <v>162</v>
      </c>
      <c r="B214" s="63" t="s">
        <v>101</v>
      </c>
      <c r="C214" s="154" t="s">
        <v>83</v>
      </c>
      <c r="D214" s="154" t="s">
        <v>66</v>
      </c>
      <c r="E214" s="154" t="s">
        <v>160</v>
      </c>
      <c r="F214" s="154"/>
      <c r="G214" s="69">
        <f>+G215</f>
        <v>170600</v>
      </c>
      <c r="H214" s="88"/>
      <c r="I214" s="14"/>
      <c r="J214" s="14"/>
      <c r="K214" s="14"/>
      <c r="L214" s="14"/>
      <c r="M214" s="6"/>
      <c r="N214" s="6"/>
      <c r="O214" s="6"/>
      <c r="P214" s="6"/>
    </row>
    <row r="215" spans="1:16" s="51" customFormat="1" ht="18.75">
      <c r="A215" s="22" t="s">
        <v>114</v>
      </c>
      <c r="B215" s="63" t="s">
        <v>101</v>
      </c>
      <c r="C215" s="154" t="s">
        <v>83</v>
      </c>
      <c r="D215" s="154" t="s">
        <v>66</v>
      </c>
      <c r="E215" s="154" t="s">
        <v>41</v>
      </c>
      <c r="F215" s="154"/>
      <c r="G215" s="69">
        <f>+G216</f>
        <v>170600</v>
      </c>
      <c r="H215" s="88"/>
      <c r="I215" s="14"/>
      <c r="J215" s="14"/>
      <c r="K215" s="14"/>
      <c r="L215" s="14"/>
      <c r="M215" s="6"/>
      <c r="N215" s="6"/>
      <c r="O215" s="6"/>
      <c r="P215" s="6"/>
    </row>
    <row r="216" spans="1:16" s="51" customFormat="1" ht="18.75">
      <c r="A216" s="22" t="s">
        <v>129</v>
      </c>
      <c r="B216" s="63" t="s">
        <v>101</v>
      </c>
      <c r="C216" s="154" t="s">
        <v>83</v>
      </c>
      <c r="D216" s="154" t="s">
        <v>66</v>
      </c>
      <c r="E216" s="154" t="s">
        <v>41</v>
      </c>
      <c r="F216" s="154">
        <v>300</v>
      </c>
      <c r="G216" s="69">
        <v>170600</v>
      </c>
      <c r="H216" s="88"/>
      <c r="I216" s="14"/>
      <c r="J216" s="14"/>
      <c r="K216" s="14"/>
      <c r="L216" s="14"/>
      <c r="M216" s="6"/>
      <c r="N216" s="6"/>
      <c r="O216" s="6"/>
      <c r="P216" s="6"/>
    </row>
    <row r="217" spans="1:16" s="52" customFormat="1" ht="18.75">
      <c r="A217" s="110" t="s">
        <v>84</v>
      </c>
      <c r="B217" s="67" t="s">
        <v>101</v>
      </c>
      <c r="C217" s="152" t="s">
        <v>83</v>
      </c>
      <c r="D217" s="152" t="s">
        <v>67</v>
      </c>
      <c r="E217" s="152"/>
      <c r="F217" s="152"/>
      <c r="G217" s="71">
        <f>+G218</f>
        <v>249500</v>
      </c>
      <c r="H217" s="87">
        <f>+H218</f>
        <v>249500</v>
      </c>
      <c r="I217" s="13"/>
      <c r="J217" s="13"/>
      <c r="K217" s="13"/>
      <c r="L217" s="13"/>
      <c r="M217" s="5"/>
      <c r="N217" s="5"/>
      <c r="O217" s="5"/>
      <c r="P217" s="5"/>
    </row>
    <row r="218" spans="1:16" s="51" customFormat="1" ht="32.25">
      <c r="A218" s="22" t="s">
        <v>161</v>
      </c>
      <c r="B218" s="63" t="s">
        <v>101</v>
      </c>
      <c r="C218" s="154" t="s">
        <v>83</v>
      </c>
      <c r="D218" s="154" t="s">
        <v>67</v>
      </c>
      <c r="E218" s="154" t="s">
        <v>159</v>
      </c>
      <c r="F218" s="154"/>
      <c r="G218" s="69">
        <f>+G219</f>
        <v>249500</v>
      </c>
      <c r="H218" s="88">
        <f>+H219</f>
        <v>249500</v>
      </c>
      <c r="I218" s="14"/>
      <c r="J218" s="14"/>
      <c r="K218" s="14"/>
      <c r="L218" s="14"/>
      <c r="M218" s="6"/>
      <c r="N218" s="6"/>
      <c r="O218" s="6"/>
      <c r="P218" s="6"/>
    </row>
    <row r="219" spans="1:16" s="51" customFormat="1" ht="32.25">
      <c r="A219" s="156" t="s">
        <v>162</v>
      </c>
      <c r="B219" s="63" t="s">
        <v>101</v>
      </c>
      <c r="C219" s="154" t="s">
        <v>83</v>
      </c>
      <c r="D219" s="154" t="s">
        <v>67</v>
      </c>
      <c r="E219" s="154" t="s">
        <v>160</v>
      </c>
      <c r="F219" s="67"/>
      <c r="G219" s="69">
        <f>G220</f>
        <v>249500</v>
      </c>
      <c r="H219" s="88">
        <f>H220</f>
        <v>249500</v>
      </c>
      <c r="I219" s="14"/>
      <c r="J219" s="14"/>
      <c r="K219" s="14"/>
      <c r="L219" s="14"/>
      <c r="M219" s="6"/>
      <c r="N219" s="6"/>
      <c r="O219" s="6"/>
      <c r="P219" s="6"/>
    </row>
    <row r="220" spans="1:16" s="51" customFormat="1" ht="79.5">
      <c r="A220" s="73" t="s">
        <v>43</v>
      </c>
      <c r="B220" s="63" t="s">
        <v>101</v>
      </c>
      <c r="C220" s="154" t="s">
        <v>83</v>
      </c>
      <c r="D220" s="154" t="s">
        <v>67</v>
      </c>
      <c r="E220" s="63" t="s">
        <v>42</v>
      </c>
      <c r="F220" s="63"/>
      <c r="G220" s="69">
        <f>G221</f>
        <v>249500</v>
      </c>
      <c r="H220" s="88">
        <f>H221</f>
        <v>249500</v>
      </c>
      <c r="I220" s="14"/>
      <c r="J220" s="14"/>
      <c r="K220" s="14"/>
      <c r="L220" s="14"/>
      <c r="M220" s="6"/>
      <c r="N220" s="6"/>
      <c r="O220" s="6"/>
      <c r="P220" s="6"/>
    </row>
    <row r="221" spans="1:16" s="51" customFormat="1" ht="18.75">
      <c r="A221" s="22" t="s">
        <v>84</v>
      </c>
      <c r="B221" s="63" t="s">
        <v>101</v>
      </c>
      <c r="C221" s="154" t="s">
        <v>83</v>
      </c>
      <c r="D221" s="154" t="s">
        <v>67</v>
      </c>
      <c r="E221" s="63" t="s">
        <v>42</v>
      </c>
      <c r="F221" s="63" t="s">
        <v>128</v>
      </c>
      <c r="G221" s="69">
        <v>249500</v>
      </c>
      <c r="H221" s="88">
        <v>249500</v>
      </c>
      <c r="I221" s="14"/>
      <c r="J221" s="14"/>
      <c r="K221" s="14"/>
      <c r="L221" s="14"/>
      <c r="M221" s="6"/>
      <c r="N221" s="6"/>
      <c r="O221" s="6"/>
      <c r="P221" s="6"/>
    </row>
    <row r="222" spans="1:16" s="52" customFormat="1" ht="18.75">
      <c r="A222" s="150" t="s">
        <v>100</v>
      </c>
      <c r="B222" s="67" t="s">
        <v>101</v>
      </c>
      <c r="C222" s="152" t="s">
        <v>83</v>
      </c>
      <c r="D222" s="152" t="s">
        <v>69</v>
      </c>
      <c r="E222" s="67"/>
      <c r="F222" s="67"/>
      <c r="G222" s="71">
        <f aca="true" t="shared" si="4" ref="G222:H224">G223</f>
        <v>853000</v>
      </c>
      <c r="H222" s="87">
        <f t="shared" si="4"/>
        <v>853000</v>
      </c>
      <c r="I222" s="13"/>
      <c r="J222" s="13"/>
      <c r="K222" s="13"/>
      <c r="L222" s="13"/>
      <c r="M222" s="5"/>
      <c r="N222" s="5"/>
      <c r="O222" s="5"/>
      <c r="P222" s="5"/>
    </row>
    <row r="223" spans="1:16" s="51" customFormat="1" ht="32.25">
      <c r="A223" s="73" t="s">
        <v>140</v>
      </c>
      <c r="B223" s="63" t="s">
        <v>101</v>
      </c>
      <c r="C223" s="154" t="s">
        <v>83</v>
      </c>
      <c r="D223" s="154" t="s">
        <v>69</v>
      </c>
      <c r="E223" s="63" t="s">
        <v>139</v>
      </c>
      <c r="F223" s="63"/>
      <c r="G223" s="69">
        <f t="shared" si="4"/>
        <v>853000</v>
      </c>
      <c r="H223" s="88">
        <f t="shared" si="4"/>
        <v>853000</v>
      </c>
      <c r="I223" s="14"/>
      <c r="J223" s="14"/>
      <c r="K223" s="14"/>
      <c r="L223" s="14"/>
      <c r="M223" s="125">
        <v>6.5</v>
      </c>
      <c r="N223" s="6"/>
      <c r="O223" s="6"/>
      <c r="P223" s="6"/>
    </row>
    <row r="224" spans="1:16" s="51" customFormat="1" ht="48">
      <c r="A224" s="73" t="s">
        <v>325</v>
      </c>
      <c r="B224" s="63" t="s">
        <v>101</v>
      </c>
      <c r="C224" s="154" t="s">
        <v>83</v>
      </c>
      <c r="D224" s="154" t="s">
        <v>69</v>
      </c>
      <c r="E224" s="154" t="s">
        <v>141</v>
      </c>
      <c r="F224" s="154"/>
      <c r="G224" s="69">
        <f t="shared" si="4"/>
        <v>853000</v>
      </c>
      <c r="H224" s="88">
        <f t="shared" si="4"/>
        <v>853000</v>
      </c>
      <c r="I224" s="14">
        <f>I225+I226</f>
        <v>168.9</v>
      </c>
      <c r="J224" s="14">
        <f>J225+J226</f>
        <v>168.9</v>
      </c>
      <c r="K224" s="14">
        <f>K225+K226</f>
        <v>169.9</v>
      </c>
      <c r="L224" s="14">
        <f>L225+L226</f>
        <v>169.9</v>
      </c>
      <c r="M224" s="6"/>
      <c r="N224" s="6"/>
      <c r="O224" s="6"/>
      <c r="P224" s="6"/>
    </row>
    <row r="225" spans="1:16" s="51" customFormat="1" ht="48">
      <c r="A225" s="73" t="s">
        <v>45</v>
      </c>
      <c r="B225" s="63" t="s">
        <v>101</v>
      </c>
      <c r="C225" s="154" t="s">
        <v>83</v>
      </c>
      <c r="D225" s="154" t="s">
        <v>69</v>
      </c>
      <c r="E225" s="154" t="s">
        <v>44</v>
      </c>
      <c r="F225" s="154"/>
      <c r="G225" s="69">
        <f>G226+G227</f>
        <v>853000</v>
      </c>
      <c r="H225" s="88">
        <f>H226+H227</f>
        <v>853000</v>
      </c>
      <c r="I225" s="14">
        <v>168.9</v>
      </c>
      <c r="J225" s="14">
        <f>I225</f>
        <v>168.9</v>
      </c>
      <c r="K225" s="14">
        <v>169.9</v>
      </c>
      <c r="L225" s="145">
        <f>K225</f>
        <v>169.9</v>
      </c>
      <c r="M225" s="6"/>
      <c r="N225" s="6"/>
      <c r="O225" s="6"/>
      <c r="P225" s="6"/>
    </row>
    <row r="226" spans="1:16" s="51" customFormat="1" ht="79.5">
      <c r="A226" s="118" t="s">
        <v>147</v>
      </c>
      <c r="B226" s="63" t="s">
        <v>101</v>
      </c>
      <c r="C226" s="154" t="s">
        <v>83</v>
      </c>
      <c r="D226" s="154" t="s">
        <v>69</v>
      </c>
      <c r="E226" s="154" t="s">
        <v>44</v>
      </c>
      <c r="F226" s="154">
        <v>100</v>
      </c>
      <c r="G226" s="69">
        <f>597100+180300+2000+10000</f>
        <v>789400</v>
      </c>
      <c r="H226" s="88">
        <f>597100+180300+2000+10000</f>
        <v>789400</v>
      </c>
      <c r="I226" s="14"/>
      <c r="J226" s="14">
        <f>I226</f>
        <v>0</v>
      </c>
      <c r="K226" s="14"/>
      <c r="L226" s="145">
        <f>K226</f>
        <v>0</v>
      </c>
      <c r="M226" s="6"/>
      <c r="N226" s="6"/>
      <c r="O226" s="6"/>
      <c r="P226" s="6"/>
    </row>
    <row r="227" spans="1:16" s="51" customFormat="1" ht="32.25">
      <c r="A227" s="22" t="s">
        <v>149</v>
      </c>
      <c r="B227" s="63" t="s">
        <v>101</v>
      </c>
      <c r="C227" s="154" t="s">
        <v>83</v>
      </c>
      <c r="D227" s="154" t="s">
        <v>69</v>
      </c>
      <c r="E227" s="154" t="s">
        <v>44</v>
      </c>
      <c r="F227" s="154">
        <v>200</v>
      </c>
      <c r="G227" s="69">
        <v>63600</v>
      </c>
      <c r="H227" s="88">
        <v>63600</v>
      </c>
      <c r="I227" s="14">
        <f aca="true" t="shared" si="5" ref="I227:L228">I228</f>
        <v>0</v>
      </c>
      <c r="J227" s="14">
        <f t="shared" si="5"/>
        <v>0</v>
      </c>
      <c r="K227" s="14">
        <f t="shared" si="5"/>
        <v>0</v>
      </c>
      <c r="L227" s="14">
        <f t="shared" si="5"/>
        <v>0</v>
      </c>
      <c r="M227" s="6"/>
      <c r="N227" s="6"/>
      <c r="O227" s="6"/>
      <c r="P227" s="6"/>
    </row>
    <row r="228" spans="1:16" s="52" customFormat="1" ht="18.75">
      <c r="A228" s="150" t="s">
        <v>96</v>
      </c>
      <c r="B228" s="67" t="s">
        <v>101</v>
      </c>
      <c r="C228" s="152" t="s">
        <v>83</v>
      </c>
      <c r="D228" s="68" t="s">
        <v>95</v>
      </c>
      <c r="E228" s="152"/>
      <c r="F228" s="152"/>
      <c r="G228" s="71">
        <f aca="true" t="shared" si="6" ref="G228:H231">G229</f>
        <v>211100</v>
      </c>
      <c r="H228" s="87">
        <f t="shared" si="6"/>
        <v>211100</v>
      </c>
      <c r="I228" s="13">
        <f t="shared" si="5"/>
        <v>0</v>
      </c>
      <c r="J228" s="13">
        <f t="shared" si="5"/>
        <v>0</v>
      </c>
      <c r="K228" s="13">
        <f t="shared" si="5"/>
        <v>0</v>
      </c>
      <c r="L228" s="13">
        <f t="shared" si="5"/>
        <v>0</v>
      </c>
      <c r="M228" s="5"/>
      <c r="N228" s="5"/>
      <c r="O228" s="5"/>
      <c r="P228" s="5"/>
    </row>
    <row r="229" spans="1:16" s="51" customFormat="1" ht="48">
      <c r="A229" s="118" t="s">
        <v>217</v>
      </c>
      <c r="B229" s="63" t="s">
        <v>101</v>
      </c>
      <c r="C229" s="154" t="s">
        <v>83</v>
      </c>
      <c r="D229" s="153" t="s">
        <v>95</v>
      </c>
      <c r="E229" s="154" t="s">
        <v>215</v>
      </c>
      <c r="F229" s="154"/>
      <c r="G229" s="69">
        <f t="shared" si="6"/>
        <v>211100</v>
      </c>
      <c r="H229" s="88">
        <f t="shared" si="6"/>
        <v>211100</v>
      </c>
      <c r="I229" s="14"/>
      <c r="J229" s="14">
        <f>I229</f>
        <v>0</v>
      </c>
      <c r="K229" s="14"/>
      <c r="L229" s="145">
        <f>K229</f>
        <v>0</v>
      </c>
      <c r="M229" s="6"/>
      <c r="N229" s="6"/>
      <c r="O229" s="6"/>
      <c r="P229" s="6"/>
    </row>
    <row r="230" spans="1:16" s="51" customFormat="1" ht="48">
      <c r="A230" s="118" t="s">
        <v>323</v>
      </c>
      <c r="B230" s="63" t="s">
        <v>101</v>
      </c>
      <c r="C230" s="154" t="s">
        <v>83</v>
      </c>
      <c r="D230" s="153" t="s">
        <v>95</v>
      </c>
      <c r="E230" s="154" t="s">
        <v>6</v>
      </c>
      <c r="F230" s="154"/>
      <c r="G230" s="69">
        <f t="shared" si="6"/>
        <v>211100</v>
      </c>
      <c r="H230" s="88">
        <f t="shared" si="6"/>
        <v>211100</v>
      </c>
      <c r="I230" s="14" t="e">
        <f aca="true" t="shared" si="7" ref="I230:L231">I231</f>
        <v>#REF!</v>
      </c>
      <c r="J230" s="14" t="e">
        <f t="shared" si="7"/>
        <v>#REF!</v>
      </c>
      <c r="K230" s="14" t="e">
        <f t="shared" si="7"/>
        <v>#REF!</v>
      </c>
      <c r="L230" s="14" t="e">
        <f t="shared" si="7"/>
        <v>#REF!</v>
      </c>
      <c r="M230" s="6"/>
      <c r="N230" s="6"/>
      <c r="O230" s="6"/>
      <c r="P230" s="6"/>
    </row>
    <row r="231" spans="1:16" s="51" customFormat="1" ht="48">
      <c r="A231" s="22" t="s">
        <v>130</v>
      </c>
      <c r="B231" s="63" t="s">
        <v>101</v>
      </c>
      <c r="C231" s="154" t="s">
        <v>83</v>
      </c>
      <c r="D231" s="153" t="s">
        <v>95</v>
      </c>
      <c r="E231" s="154" t="s">
        <v>8</v>
      </c>
      <c r="F231" s="154"/>
      <c r="G231" s="69">
        <f t="shared" si="6"/>
        <v>211100</v>
      </c>
      <c r="H231" s="88">
        <f t="shared" si="6"/>
        <v>211100</v>
      </c>
      <c r="I231" s="14" t="e">
        <f t="shared" si="7"/>
        <v>#REF!</v>
      </c>
      <c r="J231" s="14" t="e">
        <f t="shared" si="7"/>
        <v>#REF!</v>
      </c>
      <c r="K231" s="14" t="e">
        <f t="shared" si="7"/>
        <v>#REF!</v>
      </c>
      <c r="L231" s="14" t="e">
        <f t="shared" si="7"/>
        <v>#REF!</v>
      </c>
      <c r="M231" s="6"/>
      <c r="N231" s="6"/>
      <c r="O231" s="6"/>
      <c r="P231" s="6"/>
    </row>
    <row r="232" spans="1:16" s="51" customFormat="1" ht="18.75">
      <c r="A232" s="22" t="s">
        <v>84</v>
      </c>
      <c r="B232" s="63" t="s">
        <v>101</v>
      </c>
      <c r="C232" s="154" t="s">
        <v>83</v>
      </c>
      <c r="D232" s="153" t="s">
        <v>95</v>
      </c>
      <c r="E232" s="154" t="s">
        <v>8</v>
      </c>
      <c r="F232" s="154">
        <v>300</v>
      </c>
      <c r="G232" s="69">
        <v>211100</v>
      </c>
      <c r="H232" s="88">
        <v>211100</v>
      </c>
      <c r="I232" s="14" t="e">
        <f>#REF!</f>
        <v>#REF!</v>
      </c>
      <c r="J232" s="14" t="e">
        <f>#REF!</f>
        <v>#REF!</v>
      </c>
      <c r="K232" s="14" t="e">
        <f>#REF!</f>
        <v>#REF!</v>
      </c>
      <c r="L232" s="14" t="e">
        <f>#REF!</f>
        <v>#REF!</v>
      </c>
      <c r="M232" s="6"/>
      <c r="N232" s="6"/>
      <c r="O232" s="6"/>
      <c r="P232" s="6"/>
    </row>
    <row r="233" spans="1:16" s="52" customFormat="1" ht="18.75">
      <c r="A233" s="110" t="s">
        <v>308</v>
      </c>
      <c r="B233" s="67" t="s">
        <v>101</v>
      </c>
      <c r="C233" s="67" t="s">
        <v>92</v>
      </c>
      <c r="D233" s="68"/>
      <c r="E233" s="152"/>
      <c r="F233" s="152"/>
      <c r="G233" s="71">
        <f>G234</f>
        <v>3867200</v>
      </c>
      <c r="H233" s="87"/>
      <c r="I233" s="13"/>
      <c r="J233" s="13"/>
      <c r="K233" s="13"/>
      <c r="L233" s="13"/>
      <c r="M233" s="5"/>
      <c r="N233" s="5"/>
      <c r="O233" s="5"/>
      <c r="P233" s="5"/>
    </row>
    <row r="234" spans="1:16" s="52" customFormat="1" ht="18.75">
      <c r="A234" s="110" t="s">
        <v>309</v>
      </c>
      <c r="B234" s="67" t="s">
        <v>101</v>
      </c>
      <c r="C234" s="67" t="s">
        <v>92</v>
      </c>
      <c r="D234" s="68" t="s">
        <v>68</v>
      </c>
      <c r="E234" s="152"/>
      <c r="F234" s="152"/>
      <c r="G234" s="71">
        <f>G235</f>
        <v>3867200</v>
      </c>
      <c r="H234" s="87"/>
      <c r="I234" s="13"/>
      <c r="J234" s="13"/>
      <c r="K234" s="13"/>
      <c r="L234" s="13"/>
      <c r="M234" s="5"/>
      <c r="N234" s="5"/>
      <c r="O234" s="5"/>
      <c r="P234" s="5"/>
    </row>
    <row r="235" spans="1:16" s="51" customFormat="1" ht="32.25">
      <c r="A235" s="22" t="s">
        <v>173</v>
      </c>
      <c r="B235" s="63" t="s">
        <v>101</v>
      </c>
      <c r="C235" s="63" t="s">
        <v>92</v>
      </c>
      <c r="D235" s="153" t="s">
        <v>68</v>
      </c>
      <c r="E235" s="154" t="s">
        <v>171</v>
      </c>
      <c r="F235" s="154"/>
      <c r="G235" s="69">
        <f>G236</f>
        <v>3867200</v>
      </c>
      <c r="H235" s="88"/>
      <c r="I235" s="14"/>
      <c r="J235" s="14"/>
      <c r="K235" s="14"/>
      <c r="L235" s="14"/>
      <c r="M235" s="6"/>
      <c r="N235" s="6"/>
      <c r="O235" s="6"/>
      <c r="P235" s="6"/>
    </row>
    <row r="236" spans="1:16" s="51" customFormat="1" ht="48">
      <c r="A236" s="22" t="s">
        <v>310</v>
      </c>
      <c r="B236" s="63" t="s">
        <v>101</v>
      </c>
      <c r="C236" s="63" t="s">
        <v>92</v>
      </c>
      <c r="D236" s="153" t="s">
        <v>68</v>
      </c>
      <c r="E236" s="154" t="s">
        <v>305</v>
      </c>
      <c r="F236" s="154"/>
      <c r="G236" s="69">
        <f>G237+G239</f>
        <v>3867200</v>
      </c>
      <c r="H236" s="88"/>
      <c r="I236" s="14"/>
      <c r="J236" s="14"/>
      <c r="K236" s="14"/>
      <c r="L236" s="14"/>
      <c r="M236" s="6"/>
      <c r="N236" s="6"/>
      <c r="O236" s="6"/>
      <c r="P236" s="6"/>
    </row>
    <row r="237" spans="1:16" s="51" customFormat="1" ht="63.75">
      <c r="A237" s="22" t="s">
        <v>183</v>
      </c>
      <c r="B237" s="63" t="s">
        <v>101</v>
      </c>
      <c r="C237" s="63" t="s">
        <v>92</v>
      </c>
      <c r="D237" s="153" t="s">
        <v>68</v>
      </c>
      <c r="E237" s="154" t="s">
        <v>306</v>
      </c>
      <c r="F237" s="154"/>
      <c r="G237" s="69">
        <f>G238</f>
        <v>3863200</v>
      </c>
      <c r="H237" s="88"/>
      <c r="I237" s="14"/>
      <c r="J237" s="14"/>
      <c r="K237" s="14"/>
      <c r="L237" s="14"/>
      <c r="M237" s="6"/>
      <c r="N237" s="6"/>
      <c r="O237" s="6"/>
      <c r="P237" s="6"/>
    </row>
    <row r="238" spans="1:16" s="51" customFormat="1" ht="32.25">
      <c r="A238" s="73" t="s">
        <v>189</v>
      </c>
      <c r="B238" s="63" t="s">
        <v>101</v>
      </c>
      <c r="C238" s="63" t="s">
        <v>92</v>
      </c>
      <c r="D238" s="153" t="s">
        <v>68</v>
      </c>
      <c r="E238" s="154" t="s">
        <v>306</v>
      </c>
      <c r="F238" s="154">
        <v>600</v>
      </c>
      <c r="G238" s="69">
        <v>3863200</v>
      </c>
      <c r="H238" s="88"/>
      <c r="I238" s="14"/>
      <c r="J238" s="14"/>
      <c r="K238" s="14"/>
      <c r="L238" s="14"/>
      <c r="M238" s="6"/>
      <c r="N238" s="6"/>
      <c r="O238" s="6"/>
      <c r="P238" s="6"/>
    </row>
    <row r="239" spans="1:16" s="51" customFormat="1" ht="18.75">
      <c r="A239" s="22"/>
      <c r="B239" s="63" t="s">
        <v>101</v>
      </c>
      <c r="C239" s="63" t="s">
        <v>92</v>
      </c>
      <c r="D239" s="153" t="s">
        <v>68</v>
      </c>
      <c r="E239" s="154" t="s">
        <v>307</v>
      </c>
      <c r="F239" s="154"/>
      <c r="G239" s="69">
        <f>G240</f>
        <v>4000</v>
      </c>
      <c r="H239" s="88"/>
      <c r="I239" s="14"/>
      <c r="J239" s="14"/>
      <c r="K239" s="14"/>
      <c r="L239" s="14"/>
      <c r="M239" s="6"/>
      <c r="N239" s="6"/>
      <c r="O239" s="6"/>
      <c r="P239" s="6"/>
    </row>
    <row r="240" spans="1:16" s="51" customFormat="1" ht="32.25">
      <c r="A240" s="73" t="s">
        <v>189</v>
      </c>
      <c r="B240" s="63" t="s">
        <v>101</v>
      </c>
      <c r="C240" s="63" t="s">
        <v>92</v>
      </c>
      <c r="D240" s="153" t="s">
        <v>68</v>
      </c>
      <c r="E240" s="154" t="s">
        <v>307</v>
      </c>
      <c r="F240" s="154">
        <v>600</v>
      </c>
      <c r="G240" s="69">
        <v>4000</v>
      </c>
      <c r="H240" s="88"/>
      <c r="I240" s="14"/>
      <c r="J240" s="14"/>
      <c r="K240" s="14"/>
      <c r="L240" s="14"/>
      <c r="M240" s="6"/>
      <c r="N240" s="6"/>
      <c r="O240" s="6"/>
      <c r="P240" s="6"/>
    </row>
    <row r="241" spans="1:16" s="51" customFormat="1" ht="18.75">
      <c r="A241" s="22"/>
      <c r="B241" s="40"/>
      <c r="C241" s="112"/>
      <c r="D241" s="112"/>
      <c r="E241" s="112"/>
      <c r="F241" s="112"/>
      <c r="G241" s="104"/>
      <c r="H241" s="113"/>
      <c r="I241" s="14"/>
      <c r="J241" s="14"/>
      <c r="K241" s="14"/>
      <c r="L241" s="14"/>
      <c r="M241" s="6"/>
      <c r="N241" s="6"/>
      <c r="O241" s="6"/>
      <c r="P241" s="6"/>
    </row>
    <row r="242" spans="1:16" s="59" customFormat="1" ht="32.25">
      <c r="A242" s="105" t="s">
        <v>118</v>
      </c>
      <c r="B242" s="106" t="s">
        <v>102</v>
      </c>
      <c r="C242" s="107"/>
      <c r="D242" s="107"/>
      <c r="E242" s="107"/>
      <c r="F242" s="107"/>
      <c r="G242" s="108">
        <f>G243+G270</f>
        <v>17158569.33</v>
      </c>
      <c r="H242" s="109"/>
      <c r="I242" s="144" t="e">
        <f>#REF!</f>
        <v>#REF!</v>
      </c>
      <c r="J242" s="144" t="e">
        <f>#REF!</f>
        <v>#REF!</v>
      </c>
      <c r="K242" s="144" t="e">
        <f>#REF!</f>
        <v>#REF!</v>
      </c>
      <c r="L242" s="144" t="e">
        <f>#REF!</f>
        <v>#REF!</v>
      </c>
      <c r="M242" s="123"/>
      <c r="N242" s="123"/>
      <c r="O242" s="123"/>
      <c r="P242" s="123"/>
    </row>
    <row r="243" spans="1:16" s="59" customFormat="1" ht="18.75">
      <c r="A243" s="105" t="s">
        <v>65</v>
      </c>
      <c r="B243" s="106" t="s">
        <v>102</v>
      </c>
      <c r="C243" s="107" t="s">
        <v>66</v>
      </c>
      <c r="D243" s="107"/>
      <c r="E243" s="107"/>
      <c r="F243" s="107"/>
      <c r="G243" s="108">
        <f>G244+G251</f>
        <v>17152569.33</v>
      </c>
      <c r="H243" s="109"/>
      <c r="I243" s="144">
        <f aca="true" t="shared" si="8" ref="I243:L245">I244</f>
        <v>4058.4</v>
      </c>
      <c r="J243" s="144">
        <f t="shared" si="8"/>
        <v>0</v>
      </c>
      <c r="K243" s="144">
        <f t="shared" si="8"/>
        <v>4178.6</v>
      </c>
      <c r="L243" s="144">
        <f t="shared" si="8"/>
        <v>0</v>
      </c>
      <c r="M243" s="123"/>
      <c r="N243" s="123"/>
      <c r="O243" s="123"/>
      <c r="P243" s="123"/>
    </row>
    <row r="244" spans="1:16" s="52" customFormat="1" ht="63.75">
      <c r="A244" s="110" t="s">
        <v>89</v>
      </c>
      <c r="B244" s="44" t="s">
        <v>102</v>
      </c>
      <c r="C244" s="67" t="s">
        <v>66</v>
      </c>
      <c r="D244" s="67" t="s">
        <v>69</v>
      </c>
      <c r="E244" s="67"/>
      <c r="F244" s="111"/>
      <c r="G244" s="79">
        <f>G245</f>
        <v>6270634.1</v>
      </c>
      <c r="H244" s="93"/>
      <c r="I244" s="144">
        <f t="shared" si="8"/>
        <v>4058.4</v>
      </c>
      <c r="J244" s="144">
        <f t="shared" si="8"/>
        <v>0</v>
      </c>
      <c r="K244" s="144">
        <f t="shared" si="8"/>
        <v>4178.6</v>
      </c>
      <c r="L244" s="144">
        <f t="shared" si="8"/>
        <v>0</v>
      </c>
      <c r="M244" s="5"/>
      <c r="N244" s="5"/>
      <c r="O244" s="5"/>
      <c r="P244" s="5"/>
    </row>
    <row r="245" spans="1:16" s="51" customFormat="1" ht="63.75">
      <c r="A245" s="22" t="s">
        <v>51</v>
      </c>
      <c r="B245" s="40" t="s">
        <v>102</v>
      </c>
      <c r="C245" s="63" t="s">
        <v>66</v>
      </c>
      <c r="D245" s="63" t="s">
        <v>69</v>
      </c>
      <c r="E245" s="63" t="s">
        <v>48</v>
      </c>
      <c r="F245" s="112"/>
      <c r="G245" s="80">
        <f>G246</f>
        <v>6270634.1</v>
      </c>
      <c r="H245" s="113"/>
      <c r="I245" s="14">
        <f t="shared" si="8"/>
        <v>4058.4</v>
      </c>
      <c r="J245" s="14">
        <f t="shared" si="8"/>
        <v>0</v>
      </c>
      <c r="K245" s="14">
        <f t="shared" si="8"/>
        <v>4178.6</v>
      </c>
      <c r="L245" s="14">
        <f t="shared" si="8"/>
        <v>0</v>
      </c>
      <c r="M245" s="6"/>
      <c r="N245" s="6"/>
      <c r="O245" s="6"/>
      <c r="P245" s="6"/>
    </row>
    <row r="246" spans="1:16" s="51" customFormat="1" ht="48">
      <c r="A246" s="16" t="s">
        <v>324</v>
      </c>
      <c r="B246" s="40" t="s">
        <v>102</v>
      </c>
      <c r="C246" s="63" t="s">
        <v>66</v>
      </c>
      <c r="D246" s="63" t="s">
        <v>69</v>
      </c>
      <c r="E246" s="63" t="s">
        <v>49</v>
      </c>
      <c r="F246" s="112"/>
      <c r="G246" s="80">
        <f>G247+G249</f>
        <v>6270634.1</v>
      </c>
      <c r="H246" s="113"/>
      <c r="I246" s="14">
        <v>4058.4</v>
      </c>
      <c r="J246" s="14"/>
      <c r="K246" s="14">
        <v>4178.6</v>
      </c>
      <c r="L246" s="145"/>
      <c r="M246" s="6"/>
      <c r="N246" s="6"/>
      <c r="O246" s="6"/>
      <c r="P246" s="6"/>
    </row>
    <row r="247" spans="1:16" s="51" customFormat="1" ht="32.25">
      <c r="A247" s="73" t="s">
        <v>146</v>
      </c>
      <c r="B247" s="40" t="s">
        <v>102</v>
      </c>
      <c r="C247" s="63" t="s">
        <v>66</v>
      </c>
      <c r="D247" s="63" t="s">
        <v>69</v>
      </c>
      <c r="E247" s="112" t="s">
        <v>47</v>
      </c>
      <c r="F247" s="112"/>
      <c r="G247" s="80">
        <f>G248</f>
        <v>6209023.1</v>
      </c>
      <c r="H247" s="113"/>
      <c r="I247" s="13" t="e">
        <f>I248+I298</f>
        <v>#REF!</v>
      </c>
      <c r="J247" s="13" t="e">
        <f>J248+J298</f>
        <v>#REF!</v>
      </c>
      <c r="K247" s="13" t="e">
        <f>K248+K298</f>
        <v>#REF!</v>
      </c>
      <c r="L247" s="13" t="e">
        <f>L248+L298</f>
        <v>#REF!</v>
      </c>
      <c r="M247" s="6"/>
      <c r="N247" s="6"/>
      <c r="O247" s="6"/>
      <c r="P247" s="6"/>
    </row>
    <row r="248" spans="1:16" s="51" customFormat="1" ht="79.5">
      <c r="A248" s="73" t="s">
        <v>147</v>
      </c>
      <c r="B248" s="40" t="s">
        <v>102</v>
      </c>
      <c r="C248" s="63" t="s">
        <v>66</v>
      </c>
      <c r="D248" s="63" t="s">
        <v>69</v>
      </c>
      <c r="E248" s="112" t="s">
        <v>47</v>
      </c>
      <c r="F248" s="63" t="s">
        <v>124</v>
      </c>
      <c r="G248" s="104">
        <v>6209023.1</v>
      </c>
      <c r="H248" s="113"/>
      <c r="I248" s="140" t="e">
        <f>I249+#REF!</f>
        <v>#REF!</v>
      </c>
      <c r="J248" s="140" t="e">
        <f>J249+#REF!</f>
        <v>#REF!</v>
      </c>
      <c r="K248" s="140" t="e">
        <f>K249+#REF!</f>
        <v>#REF!</v>
      </c>
      <c r="L248" s="140" t="e">
        <f>L249+#REF!</f>
        <v>#REF!</v>
      </c>
      <c r="M248" s="6"/>
      <c r="N248" s="6"/>
      <c r="O248" s="6"/>
      <c r="P248" s="6"/>
    </row>
    <row r="249" spans="1:16" s="51" customFormat="1" ht="32.25">
      <c r="A249" s="73" t="s">
        <v>148</v>
      </c>
      <c r="B249" s="40" t="s">
        <v>102</v>
      </c>
      <c r="C249" s="63" t="s">
        <v>66</v>
      </c>
      <c r="D249" s="63" t="s">
        <v>69</v>
      </c>
      <c r="E249" s="112" t="s">
        <v>50</v>
      </c>
      <c r="F249" s="112"/>
      <c r="G249" s="104">
        <f>G250</f>
        <v>61611</v>
      </c>
      <c r="H249" s="113"/>
      <c r="I249" s="140" t="e">
        <f aca="true" t="shared" si="9" ref="I249:L250">I250</f>
        <v>#REF!</v>
      </c>
      <c r="J249" s="140" t="e">
        <f t="shared" si="9"/>
        <v>#REF!</v>
      </c>
      <c r="K249" s="140" t="e">
        <f t="shared" si="9"/>
        <v>#REF!</v>
      </c>
      <c r="L249" s="140" t="e">
        <f t="shared" si="9"/>
        <v>#REF!</v>
      </c>
      <c r="M249" s="6"/>
      <c r="N249" s="6"/>
      <c r="O249" s="6"/>
      <c r="P249" s="6"/>
    </row>
    <row r="250" spans="1:16" s="51" customFormat="1" ht="32.25">
      <c r="A250" s="73" t="s">
        <v>149</v>
      </c>
      <c r="B250" s="40" t="s">
        <v>102</v>
      </c>
      <c r="C250" s="63" t="s">
        <v>66</v>
      </c>
      <c r="D250" s="63" t="s">
        <v>69</v>
      </c>
      <c r="E250" s="112" t="s">
        <v>50</v>
      </c>
      <c r="F250" s="63" t="s">
        <v>125</v>
      </c>
      <c r="G250" s="104">
        <v>61611</v>
      </c>
      <c r="H250" s="113"/>
      <c r="I250" s="140" t="e">
        <f t="shared" si="9"/>
        <v>#REF!</v>
      </c>
      <c r="J250" s="140" t="e">
        <f t="shared" si="9"/>
        <v>#REF!</v>
      </c>
      <c r="K250" s="140" t="e">
        <f t="shared" si="9"/>
        <v>#REF!</v>
      </c>
      <c r="L250" s="140" t="e">
        <f t="shared" si="9"/>
        <v>#REF!</v>
      </c>
      <c r="M250" s="6"/>
      <c r="N250" s="6"/>
      <c r="O250" s="6"/>
      <c r="P250" s="6"/>
    </row>
    <row r="251" spans="1:16" s="52" customFormat="1" ht="18.75">
      <c r="A251" s="114" t="s">
        <v>70</v>
      </c>
      <c r="B251" s="44" t="s">
        <v>102</v>
      </c>
      <c r="C251" s="67" t="s">
        <v>66</v>
      </c>
      <c r="D251" s="45" t="s">
        <v>112</v>
      </c>
      <c r="E251" s="107"/>
      <c r="F251" s="115"/>
      <c r="G251" s="108">
        <f>G256+G260+G265+G252</f>
        <v>10881935.23</v>
      </c>
      <c r="H251" s="109"/>
      <c r="I251" s="144" t="e">
        <f>#REF!</f>
        <v>#REF!</v>
      </c>
      <c r="J251" s="144" t="e">
        <f>#REF!</f>
        <v>#REF!</v>
      </c>
      <c r="K251" s="144" t="e">
        <f>#REF!</f>
        <v>#REF!</v>
      </c>
      <c r="L251" s="144" t="e">
        <f>#REF!</f>
        <v>#REF!</v>
      </c>
      <c r="M251" s="5"/>
      <c r="N251" s="5"/>
      <c r="O251" s="5"/>
      <c r="P251" s="5"/>
    </row>
    <row r="252" spans="1:16" s="51" customFormat="1" ht="48">
      <c r="A252" s="16" t="s">
        <v>151</v>
      </c>
      <c r="B252" s="40" t="s">
        <v>102</v>
      </c>
      <c r="C252" s="63" t="s">
        <v>66</v>
      </c>
      <c r="D252" s="41" t="s">
        <v>112</v>
      </c>
      <c r="E252" s="116" t="s">
        <v>152</v>
      </c>
      <c r="F252" s="117"/>
      <c r="G252" s="104">
        <f>G253</f>
        <v>9375935.23</v>
      </c>
      <c r="H252" s="113"/>
      <c r="I252" s="140"/>
      <c r="J252" s="140"/>
      <c r="K252" s="140"/>
      <c r="L252" s="140"/>
      <c r="M252" s="6"/>
      <c r="N252" s="6"/>
      <c r="O252" s="6"/>
      <c r="P252" s="6"/>
    </row>
    <row r="253" spans="1:16" s="51" customFormat="1" ht="63.75">
      <c r="A253" s="118" t="s">
        <v>155</v>
      </c>
      <c r="B253" s="40" t="s">
        <v>102</v>
      </c>
      <c r="C253" s="63" t="s">
        <v>66</v>
      </c>
      <c r="D253" s="41" t="s">
        <v>112</v>
      </c>
      <c r="E253" s="116" t="s">
        <v>153</v>
      </c>
      <c r="F253" s="117"/>
      <c r="G253" s="104">
        <f>G254</f>
        <v>9375935.23</v>
      </c>
      <c r="H253" s="113"/>
      <c r="I253" s="140"/>
      <c r="J253" s="140"/>
      <c r="K253" s="140"/>
      <c r="L253" s="140"/>
      <c r="M253" s="6"/>
      <c r="N253" s="6"/>
      <c r="O253" s="6"/>
      <c r="P253" s="6"/>
    </row>
    <row r="254" spans="1:16" s="51" customFormat="1" ht="21.75" customHeight="1">
      <c r="A254" s="65" t="s">
        <v>169</v>
      </c>
      <c r="B254" s="40" t="s">
        <v>102</v>
      </c>
      <c r="C254" s="63" t="s">
        <v>66</v>
      </c>
      <c r="D254" s="41" t="s">
        <v>112</v>
      </c>
      <c r="E254" s="116" t="s">
        <v>184</v>
      </c>
      <c r="F254" s="117"/>
      <c r="G254" s="104">
        <f>G255</f>
        <v>9375935.23</v>
      </c>
      <c r="H254" s="113"/>
      <c r="I254" s="140"/>
      <c r="J254" s="140"/>
      <c r="K254" s="140"/>
      <c r="L254" s="140"/>
      <c r="M254" s="6"/>
      <c r="N254" s="6"/>
      <c r="O254" s="6"/>
      <c r="P254" s="6"/>
    </row>
    <row r="255" spans="1:16" s="51" customFormat="1" ht="32.25">
      <c r="A255" s="73" t="s">
        <v>149</v>
      </c>
      <c r="B255" s="40" t="s">
        <v>102</v>
      </c>
      <c r="C255" s="63" t="s">
        <v>66</v>
      </c>
      <c r="D255" s="41" t="s">
        <v>112</v>
      </c>
      <c r="E255" s="116" t="s">
        <v>184</v>
      </c>
      <c r="F255" s="117" t="s">
        <v>125</v>
      </c>
      <c r="G255" s="104">
        <f>8424335.23-459800+1411400</f>
        <v>9375935.23</v>
      </c>
      <c r="H255" s="113"/>
      <c r="I255" s="140"/>
      <c r="J255" s="140"/>
      <c r="K255" s="140"/>
      <c r="L255" s="140"/>
      <c r="M255" s="6"/>
      <c r="N255" s="6"/>
      <c r="O255" s="6"/>
      <c r="P255" s="6"/>
    </row>
    <row r="256" spans="1:16" s="51" customFormat="1" ht="32.25">
      <c r="A256" s="118" t="s">
        <v>173</v>
      </c>
      <c r="B256" s="40" t="s">
        <v>102</v>
      </c>
      <c r="C256" s="63" t="s">
        <v>66</v>
      </c>
      <c r="D256" s="41" t="s">
        <v>112</v>
      </c>
      <c r="E256" s="116" t="s">
        <v>171</v>
      </c>
      <c r="F256" s="116"/>
      <c r="G256" s="80">
        <f>G257</f>
        <v>353500</v>
      </c>
      <c r="H256" s="90"/>
      <c r="I256" s="140" t="e">
        <f>#REF!</f>
        <v>#REF!</v>
      </c>
      <c r="J256" s="140" t="e">
        <f>#REF!</f>
        <v>#REF!</v>
      </c>
      <c r="K256" s="140" t="e">
        <f>#REF!</f>
        <v>#REF!</v>
      </c>
      <c r="L256" s="140" t="e">
        <f>#REF!</f>
        <v>#REF!</v>
      </c>
      <c r="M256" s="6"/>
      <c r="N256" s="6"/>
      <c r="O256" s="6"/>
      <c r="P256" s="6"/>
    </row>
    <row r="257" spans="1:16" s="51" customFormat="1" ht="32.25">
      <c r="A257" s="119" t="s">
        <v>174</v>
      </c>
      <c r="B257" s="40" t="s">
        <v>102</v>
      </c>
      <c r="C257" s="63" t="s">
        <v>66</v>
      </c>
      <c r="D257" s="41" t="s">
        <v>112</v>
      </c>
      <c r="E257" s="116" t="s">
        <v>172</v>
      </c>
      <c r="F257" s="116"/>
      <c r="G257" s="80">
        <f>G258</f>
        <v>353500</v>
      </c>
      <c r="H257" s="90"/>
      <c r="I257" s="140"/>
      <c r="J257" s="140"/>
      <c r="K257" s="140"/>
      <c r="L257" s="140"/>
      <c r="M257" s="6">
        <v>-7.6</v>
      </c>
      <c r="N257" s="6"/>
      <c r="O257" s="6"/>
      <c r="P257" s="6"/>
    </row>
    <row r="258" spans="1:16" s="51" customFormat="1" ht="48">
      <c r="A258" s="120" t="s">
        <v>175</v>
      </c>
      <c r="B258" s="40" t="s">
        <v>102</v>
      </c>
      <c r="C258" s="63" t="s">
        <v>66</v>
      </c>
      <c r="D258" s="41" t="s">
        <v>112</v>
      </c>
      <c r="E258" s="116" t="s">
        <v>170</v>
      </c>
      <c r="F258" s="116"/>
      <c r="G258" s="80">
        <f>G259</f>
        <v>353500</v>
      </c>
      <c r="H258" s="90"/>
      <c r="I258" s="140"/>
      <c r="J258" s="140"/>
      <c r="K258" s="140"/>
      <c r="L258" s="140"/>
      <c r="M258" s="6"/>
      <c r="N258" s="6"/>
      <c r="O258" s="6"/>
      <c r="P258" s="6"/>
    </row>
    <row r="259" spans="1:16" s="51" customFormat="1" ht="32.25">
      <c r="A259" s="73" t="s">
        <v>149</v>
      </c>
      <c r="B259" s="40" t="s">
        <v>102</v>
      </c>
      <c r="C259" s="63" t="s">
        <v>66</v>
      </c>
      <c r="D259" s="41" t="s">
        <v>112</v>
      </c>
      <c r="E259" s="116" t="s">
        <v>170</v>
      </c>
      <c r="F259" s="116">
        <v>200</v>
      </c>
      <c r="G259" s="80">
        <f>70000+85000+198500</f>
        <v>353500</v>
      </c>
      <c r="H259" s="90"/>
      <c r="I259" s="140"/>
      <c r="J259" s="140"/>
      <c r="K259" s="140"/>
      <c r="L259" s="140"/>
      <c r="M259" s="6"/>
      <c r="N259" s="6"/>
      <c r="O259" s="6"/>
      <c r="P259" s="6"/>
    </row>
    <row r="260" spans="1:16" s="51" customFormat="1" ht="63.75">
      <c r="A260" s="120" t="s">
        <v>51</v>
      </c>
      <c r="B260" s="40" t="s">
        <v>102</v>
      </c>
      <c r="C260" s="63" t="s">
        <v>66</v>
      </c>
      <c r="D260" s="41" t="s">
        <v>112</v>
      </c>
      <c r="E260" s="116" t="s">
        <v>48</v>
      </c>
      <c r="F260" s="116"/>
      <c r="G260" s="80">
        <f>G261</f>
        <v>757600</v>
      </c>
      <c r="H260" s="90"/>
      <c r="I260" s="140"/>
      <c r="J260" s="140"/>
      <c r="K260" s="140"/>
      <c r="L260" s="140"/>
      <c r="M260" s="6">
        <v>25</v>
      </c>
      <c r="N260" s="6"/>
      <c r="O260" s="6"/>
      <c r="P260" s="6"/>
    </row>
    <row r="261" spans="1:16" s="51" customFormat="1" ht="32.25">
      <c r="A261" s="120" t="s">
        <v>54</v>
      </c>
      <c r="B261" s="40" t="s">
        <v>102</v>
      </c>
      <c r="C261" s="63" t="s">
        <v>66</v>
      </c>
      <c r="D261" s="41" t="s">
        <v>112</v>
      </c>
      <c r="E261" s="116" t="s">
        <v>53</v>
      </c>
      <c r="F261" s="116"/>
      <c r="G261" s="80">
        <f>G262</f>
        <v>757600</v>
      </c>
      <c r="H261" s="90"/>
      <c r="I261" s="140"/>
      <c r="J261" s="140"/>
      <c r="K261" s="140"/>
      <c r="L261" s="140"/>
      <c r="M261" s="6">
        <v>-17.4</v>
      </c>
      <c r="N261" s="6"/>
      <c r="O261" s="6"/>
      <c r="P261" s="6"/>
    </row>
    <row r="262" spans="1:16" s="51" customFormat="1" ht="18.75">
      <c r="A262" s="120" t="s">
        <v>169</v>
      </c>
      <c r="B262" s="40" t="s">
        <v>102</v>
      </c>
      <c r="C262" s="63" t="s">
        <v>66</v>
      </c>
      <c r="D262" s="41" t="s">
        <v>112</v>
      </c>
      <c r="E262" s="116" t="s">
        <v>52</v>
      </c>
      <c r="F262" s="117"/>
      <c r="G262" s="104">
        <f>G263+G264</f>
        <v>757600</v>
      </c>
      <c r="H262" s="113"/>
      <c r="I262" s="140">
        <f aca="true" t="shared" si="10" ref="I262:L265">I263</f>
        <v>620</v>
      </c>
      <c r="J262" s="140">
        <f t="shared" si="10"/>
        <v>0</v>
      </c>
      <c r="K262" s="140">
        <f t="shared" si="10"/>
        <v>0</v>
      </c>
      <c r="L262" s="140">
        <f t="shared" si="10"/>
        <v>0</v>
      </c>
      <c r="M262" s="6"/>
      <c r="N262" s="6"/>
      <c r="O262" s="6"/>
      <c r="P262" s="6"/>
    </row>
    <row r="263" spans="1:16" s="51" customFormat="1" ht="79.5">
      <c r="A263" s="73" t="s">
        <v>147</v>
      </c>
      <c r="B263" s="40" t="s">
        <v>102</v>
      </c>
      <c r="C263" s="63" t="s">
        <v>66</v>
      </c>
      <c r="D263" s="41" t="s">
        <v>112</v>
      </c>
      <c r="E263" s="116" t="s">
        <v>52</v>
      </c>
      <c r="F263" s="117" t="s">
        <v>124</v>
      </c>
      <c r="G263" s="104">
        <f>60000+90000</f>
        <v>150000</v>
      </c>
      <c r="H263" s="113"/>
      <c r="I263" s="140">
        <f t="shared" si="10"/>
        <v>620</v>
      </c>
      <c r="J263" s="140">
        <f t="shared" si="10"/>
        <v>0</v>
      </c>
      <c r="K263" s="140">
        <f t="shared" si="10"/>
        <v>0</v>
      </c>
      <c r="L263" s="140">
        <f t="shared" si="10"/>
        <v>0</v>
      </c>
      <c r="M263" s="6"/>
      <c r="N263" s="6"/>
      <c r="O263" s="6"/>
      <c r="P263" s="6"/>
    </row>
    <row r="264" spans="1:16" s="51" customFormat="1" ht="32.25">
      <c r="A264" s="73" t="s">
        <v>149</v>
      </c>
      <c r="B264" s="40" t="s">
        <v>102</v>
      </c>
      <c r="C264" s="63" t="s">
        <v>66</v>
      </c>
      <c r="D264" s="41" t="s">
        <v>112</v>
      </c>
      <c r="E264" s="116" t="s">
        <v>52</v>
      </c>
      <c r="F264" s="117" t="s">
        <v>125</v>
      </c>
      <c r="G264" s="104">
        <f>457600+240000-90000</f>
        <v>607600</v>
      </c>
      <c r="H264" s="113"/>
      <c r="I264" s="140">
        <f t="shared" si="10"/>
        <v>620</v>
      </c>
      <c r="J264" s="140">
        <f t="shared" si="10"/>
        <v>0</v>
      </c>
      <c r="K264" s="140">
        <f t="shared" si="10"/>
        <v>0</v>
      </c>
      <c r="L264" s="140">
        <f t="shared" si="10"/>
        <v>0</v>
      </c>
      <c r="M264" s="6"/>
      <c r="N264" s="6"/>
      <c r="O264" s="6"/>
      <c r="P264" s="6"/>
    </row>
    <row r="265" spans="1:16" s="51" customFormat="1" ht="32.25">
      <c r="A265" s="120" t="s">
        <v>140</v>
      </c>
      <c r="B265" s="40" t="s">
        <v>102</v>
      </c>
      <c r="C265" s="63" t="s">
        <v>66</v>
      </c>
      <c r="D265" s="41" t="s">
        <v>112</v>
      </c>
      <c r="E265" s="116" t="s">
        <v>139</v>
      </c>
      <c r="F265" s="117"/>
      <c r="G265" s="104">
        <f>G266</f>
        <v>394900</v>
      </c>
      <c r="H265" s="113"/>
      <c r="I265" s="140">
        <f t="shared" si="10"/>
        <v>620</v>
      </c>
      <c r="J265" s="140">
        <f t="shared" si="10"/>
        <v>0</v>
      </c>
      <c r="K265" s="140">
        <f t="shared" si="10"/>
        <v>0</v>
      </c>
      <c r="L265" s="140">
        <f t="shared" si="10"/>
        <v>0</v>
      </c>
      <c r="M265" s="6"/>
      <c r="N265" s="6"/>
      <c r="O265" s="6"/>
      <c r="P265" s="6"/>
    </row>
    <row r="266" spans="1:16" s="51" customFormat="1" ht="32.25">
      <c r="A266" s="120" t="s">
        <v>57</v>
      </c>
      <c r="B266" s="40" t="s">
        <v>102</v>
      </c>
      <c r="C266" s="63" t="s">
        <v>66</v>
      </c>
      <c r="D266" s="41" t="s">
        <v>112</v>
      </c>
      <c r="E266" s="116" t="s">
        <v>55</v>
      </c>
      <c r="F266" s="117"/>
      <c r="G266" s="104">
        <f>G267</f>
        <v>394900</v>
      </c>
      <c r="H266" s="113"/>
      <c r="I266" s="140">
        <f>I279</f>
        <v>620</v>
      </c>
      <c r="J266" s="140">
        <f>J279</f>
        <v>0</v>
      </c>
      <c r="K266" s="140">
        <f>K279</f>
        <v>0</v>
      </c>
      <c r="L266" s="140">
        <f>L279</f>
        <v>0</v>
      </c>
      <c r="M266" s="6"/>
      <c r="N266" s="6"/>
      <c r="O266" s="6"/>
      <c r="P266" s="6"/>
    </row>
    <row r="267" spans="1:16" s="51" customFormat="1" ht="18.75">
      <c r="A267" s="120" t="s">
        <v>169</v>
      </c>
      <c r="B267" s="40" t="s">
        <v>102</v>
      </c>
      <c r="C267" s="63" t="s">
        <v>66</v>
      </c>
      <c r="D267" s="41" t="s">
        <v>112</v>
      </c>
      <c r="E267" s="116" t="s">
        <v>56</v>
      </c>
      <c r="F267" s="117"/>
      <c r="G267" s="104">
        <f>G268+G269</f>
        <v>394900</v>
      </c>
      <c r="H267" s="113"/>
      <c r="I267" s="140"/>
      <c r="J267" s="140"/>
      <c r="K267" s="140"/>
      <c r="L267" s="140"/>
      <c r="M267" s="6"/>
      <c r="N267" s="6"/>
      <c r="O267" s="6"/>
      <c r="P267" s="6"/>
    </row>
    <row r="268" spans="1:16" s="51" customFormat="1" ht="79.5">
      <c r="A268" s="73" t="s">
        <v>147</v>
      </c>
      <c r="B268" s="40" t="s">
        <v>102</v>
      </c>
      <c r="C268" s="63" t="s">
        <v>66</v>
      </c>
      <c r="D268" s="41" t="s">
        <v>112</v>
      </c>
      <c r="E268" s="116" t="s">
        <v>56</v>
      </c>
      <c r="F268" s="117" t="s">
        <v>124</v>
      </c>
      <c r="G268" s="104">
        <f>75000+140000</f>
        <v>215000</v>
      </c>
      <c r="H268" s="113"/>
      <c r="I268" s="140"/>
      <c r="J268" s="140"/>
      <c r="K268" s="140"/>
      <c r="L268" s="140"/>
      <c r="M268" s="6"/>
      <c r="N268" s="6"/>
      <c r="O268" s="6"/>
      <c r="P268" s="6"/>
    </row>
    <row r="269" spans="1:16" s="51" customFormat="1" ht="32.25">
      <c r="A269" s="73" t="s">
        <v>149</v>
      </c>
      <c r="B269" s="40" t="s">
        <v>102</v>
      </c>
      <c r="C269" s="63" t="s">
        <v>66</v>
      </c>
      <c r="D269" s="41" t="s">
        <v>112</v>
      </c>
      <c r="E269" s="116" t="s">
        <v>56</v>
      </c>
      <c r="F269" s="117" t="s">
        <v>125</v>
      </c>
      <c r="G269" s="104">
        <f>262500+32400+25000-140000</f>
        <v>179900</v>
      </c>
      <c r="H269" s="113"/>
      <c r="I269" s="140"/>
      <c r="J269" s="140"/>
      <c r="K269" s="140"/>
      <c r="L269" s="140"/>
      <c r="M269" s="6"/>
      <c r="N269" s="6"/>
      <c r="O269" s="6"/>
      <c r="P269" s="6"/>
    </row>
    <row r="270" spans="1:16" s="59" customFormat="1" ht="18.75">
      <c r="A270" s="105" t="s">
        <v>82</v>
      </c>
      <c r="B270" s="106" t="s">
        <v>102</v>
      </c>
      <c r="C270" s="106" t="s">
        <v>83</v>
      </c>
      <c r="D270" s="106"/>
      <c r="E270" s="107"/>
      <c r="F270" s="115"/>
      <c r="G270" s="108">
        <f>G271</f>
        <v>6000</v>
      </c>
      <c r="H270" s="109"/>
      <c r="I270" s="144"/>
      <c r="J270" s="144"/>
      <c r="K270" s="144"/>
      <c r="L270" s="144"/>
      <c r="M270" s="123"/>
      <c r="N270" s="123"/>
      <c r="O270" s="123"/>
      <c r="P270" s="123"/>
    </row>
    <row r="271" spans="1:16" s="52" customFormat="1" ht="18.75">
      <c r="A271" s="105" t="s">
        <v>106</v>
      </c>
      <c r="B271" s="106" t="s">
        <v>102</v>
      </c>
      <c r="C271" s="152" t="s">
        <v>83</v>
      </c>
      <c r="D271" s="152" t="s">
        <v>66</v>
      </c>
      <c r="E271" s="152"/>
      <c r="F271" s="152"/>
      <c r="G271" s="108">
        <f>G272</f>
        <v>6000</v>
      </c>
      <c r="H271" s="109"/>
      <c r="I271" s="144"/>
      <c r="J271" s="144"/>
      <c r="K271" s="144"/>
      <c r="L271" s="144"/>
      <c r="M271" s="5"/>
      <c r="N271" s="5"/>
      <c r="O271" s="5"/>
      <c r="P271" s="5"/>
    </row>
    <row r="272" spans="1:16" s="51" customFormat="1" ht="32.25">
      <c r="A272" s="22" t="s">
        <v>161</v>
      </c>
      <c r="B272" s="121" t="s">
        <v>102</v>
      </c>
      <c r="C272" s="154" t="s">
        <v>83</v>
      </c>
      <c r="D272" s="154" t="s">
        <v>66</v>
      </c>
      <c r="E272" s="154" t="s">
        <v>159</v>
      </c>
      <c r="F272" s="154"/>
      <c r="G272" s="104">
        <f>G273</f>
        <v>6000</v>
      </c>
      <c r="H272" s="113"/>
      <c r="I272" s="140"/>
      <c r="J272" s="140"/>
      <c r="K272" s="140"/>
      <c r="L272" s="140"/>
      <c r="M272" s="6"/>
      <c r="N272" s="6"/>
      <c r="O272" s="6"/>
      <c r="P272" s="6"/>
    </row>
    <row r="273" spans="1:16" s="51" customFormat="1" ht="32.25">
      <c r="A273" s="156" t="s">
        <v>162</v>
      </c>
      <c r="B273" s="121" t="s">
        <v>102</v>
      </c>
      <c r="C273" s="154" t="s">
        <v>83</v>
      </c>
      <c r="D273" s="154" t="s">
        <v>66</v>
      </c>
      <c r="E273" s="154" t="s">
        <v>160</v>
      </c>
      <c r="F273" s="154"/>
      <c r="G273" s="104">
        <f>G274</f>
        <v>6000</v>
      </c>
      <c r="H273" s="113"/>
      <c r="I273" s="140"/>
      <c r="J273" s="140"/>
      <c r="K273" s="140"/>
      <c r="L273" s="140"/>
      <c r="M273" s="6"/>
      <c r="N273" s="6"/>
      <c r="O273" s="6"/>
      <c r="P273" s="6"/>
    </row>
    <row r="274" spans="1:16" s="51" customFormat="1" ht="18.75">
      <c r="A274" s="22" t="s">
        <v>114</v>
      </c>
      <c r="B274" s="121" t="s">
        <v>102</v>
      </c>
      <c r="C274" s="154" t="s">
        <v>83</v>
      </c>
      <c r="D274" s="154" t="s">
        <v>66</v>
      </c>
      <c r="E274" s="154" t="s">
        <v>41</v>
      </c>
      <c r="F274" s="154"/>
      <c r="G274" s="104">
        <f>G275</f>
        <v>6000</v>
      </c>
      <c r="H274" s="113"/>
      <c r="I274" s="140"/>
      <c r="J274" s="140"/>
      <c r="K274" s="140"/>
      <c r="L274" s="140"/>
      <c r="M274" s="6"/>
      <c r="N274" s="6"/>
      <c r="O274" s="6"/>
      <c r="P274" s="6"/>
    </row>
    <row r="275" spans="1:16" s="51" customFormat="1" ht="18.75">
      <c r="A275" s="22" t="s">
        <v>129</v>
      </c>
      <c r="B275" s="121" t="s">
        <v>102</v>
      </c>
      <c r="C275" s="154" t="s">
        <v>83</v>
      </c>
      <c r="D275" s="154" t="s">
        <v>66</v>
      </c>
      <c r="E275" s="154" t="s">
        <v>41</v>
      </c>
      <c r="F275" s="154">
        <v>300</v>
      </c>
      <c r="G275" s="104">
        <v>6000</v>
      </c>
      <c r="H275" s="113"/>
      <c r="I275" s="140"/>
      <c r="J275" s="140"/>
      <c r="K275" s="140"/>
      <c r="L275" s="140"/>
      <c r="M275" s="6"/>
      <c r="N275" s="6"/>
      <c r="O275" s="6"/>
      <c r="P275" s="6"/>
    </row>
    <row r="276" spans="1:16" s="51" customFormat="1" ht="18.75">
      <c r="A276" s="122"/>
      <c r="B276" s="121"/>
      <c r="C276" s="116"/>
      <c r="D276" s="117"/>
      <c r="E276" s="116"/>
      <c r="F276" s="117"/>
      <c r="G276" s="104"/>
      <c r="H276" s="113"/>
      <c r="I276" s="140"/>
      <c r="J276" s="140"/>
      <c r="K276" s="140"/>
      <c r="L276" s="140"/>
      <c r="M276" s="6"/>
      <c r="N276" s="6"/>
      <c r="O276" s="6"/>
      <c r="P276" s="6"/>
    </row>
    <row r="277" spans="1:16" s="51" customFormat="1" ht="32.25">
      <c r="A277" s="105" t="s">
        <v>120</v>
      </c>
      <c r="B277" s="106" t="s">
        <v>103</v>
      </c>
      <c r="C277" s="106"/>
      <c r="D277" s="106"/>
      <c r="E277" s="106"/>
      <c r="F277" s="117"/>
      <c r="G277" s="108">
        <f>G278+G303</f>
        <v>5996629.140000001</v>
      </c>
      <c r="H277" s="113"/>
      <c r="I277" s="140"/>
      <c r="J277" s="140"/>
      <c r="K277" s="140"/>
      <c r="L277" s="140"/>
      <c r="M277" s="6"/>
      <c r="N277" s="6"/>
      <c r="O277" s="6"/>
      <c r="P277" s="6"/>
    </row>
    <row r="278" spans="1:16" s="59" customFormat="1" ht="18.75">
      <c r="A278" s="105" t="s">
        <v>65</v>
      </c>
      <c r="B278" s="106" t="s">
        <v>103</v>
      </c>
      <c r="C278" s="106" t="s">
        <v>66</v>
      </c>
      <c r="D278" s="106"/>
      <c r="E278" s="106"/>
      <c r="F278" s="115"/>
      <c r="G278" s="108">
        <f>G279+G284+G293</f>
        <v>5990629.140000001</v>
      </c>
      <c r="H278" s="109"/>
      <c r="I278" s="144"/>
      <c r="J278" s="144"/>
      <c r="K278" s="144"/>
      <c r="L278" s="144"/>
      <c r="M278" s="123"/>
      <c r="N278" s="123"/>
      <c r="O278" s="123"/>
      <c r="P278" s="123"/>
    </row>
    <row r="279" spans="1:16" s="59" customFormat="1" ht="48">
      <c r="A279" s="105" t="s">
        <v>109</v>
      </c>
      <c r="B279" s="106" t="s">
        <v>103</v>
      </c>
      <c r="C279" s="106" t="s">
        <v>66</v>
      </c>
      <c r="D279" s="106" t="s">
        <v>68</v>
      </c>
      <c r="E279" s="106"/>
      <c r="F279" s="115"/>
      <c r="G279" s="108">
        <f>G280</f>
        <v>1921400</v>
      </c>
      <c r="H279" s="109"/>
      <c r="I279" s="144">
        <v>620</v>
      </c>
      <c r="J279" s="144"/>
      <c r="K279" s="144"/>
      <c r="L279" s="157"/>
      <c r="M279" s="123"/>
      <c r="N279" s="123"/>
      <c r="O279" s="123"/>
      <c r="P279" s="123"/>
    </row>
    <row r="280" spans="1:16" s="51" customFormat="1" ht="18.75">
      <c r="A280" s="120" t="s">
        <v>330</v>
      </c>
      <c r="B280" s="121" t="s">
        <v>103</v>
      </c>
      <c r="C280" s="121" t="s">
        <v>66</v>
      </c>
      <c r="D280" s="121" t="s">
        <v>68</v>
      </c>
      <c r="E280" s="116" t="s">
        <v>337</v>
      </c>
      <c r="F280" s="117"/>
      <c r="G280" s="104">
        <f>G281</f>
        <v>1921400</v>
      </c>
      <c r="H280" s="113"/>
      <c r="I280" s="140">
        <f>I281+I291+I286</f>
        <v>1009.2</v>
      </c>
      <c r="J280" s="140">
        <f>J281+J291+J286</f>
        <v>0</v>
      </c>
      <c r="K280" s="140">
        <f>K281+K291+K286</f>
        <v>305.2</v>
      </c>
      <c r="L280" s="140">
        <f>L281+L291+L286</f>
        <v>0</v>
      </c>
      <c r="M280" s="6"/>
      <c r="N280" s="6"/>
      <c r="O280" s="6"/>
      <c r="P280" s="6"/>
    </row>
    <row r="281" spans="1:16" s="51" customFormat="1" ht="18.75">
      <c r="A281" s="120" t="s">
        <v>331</v>
      </c>
      <c r="B281" s="121" t="s">
        <v>103</v>
      </c>
      <c r="C281" s="121" t="s">
        <v>66</v>
      </c>
      <c r="D281" s="121" t="s">
        <v>68</v>
      </c>
      <c r="E281" s="116" t="s">
        <v>338</v>
      </c>
      <c r="F281" s="117"/>
      <c r="G281" s="104">
        <f>G282</f>
        <v>1921400</v>
      </c>
      <c r="H281" s="113"/>
      <c r="I281" s="140">
        <f aca="true" t="shared" si="11" ref="I281:L282">I282</f>
        <v>196.2</v>
      </c>
      <c r="J281" s="140">
        <f t="shared" si="11"/>
        <v>0</v>
      </c>
      <c r="K281" s="140">
        <f t="shared" si="11"/>
        <v>196.2</v>
      </c>
      <c r="L281" s="140">
        <f t="shared" si="11"/>
        <v>0</v>
      </c>
      <c r="M281" s="6"/>
      <c r="N281" s="6"/>
      <c r="O281" s="6"/>
      <c r="P281" s="6"/>
    </row>
    <row r="282" spans="1:16" s="51" customFormat="1" ht="32.25">
      <c r="A282" s="120" t="s">
        <v>302</v>
      </c>
      <c r="B282" s="121" t="s">
        <v>103</v>
      </c>
      <c r="C282" s="121" t="s">
        <v>66</v>
      </c>
      <c r="D282" s="121" t="s">
        <v>68</v>
      </c>
      <c r="E282" s="116" t="s">
        <v>339</v>
      </c>
      <c r="F282" s="117"/>
      <c r="G282" s="104">
        <f>G283</f>
        <v>1921400</v>
      </c>
      <c r="H282" s="113"/>
      <c r="I282" s="140">
        <f t="shared" si="11"/>
        <v>196.2</v>
      </c>
      <c r="J282" s="140">
        <f t="shared" si="11"/>
        <v>0</v>
      </c>
      <c r="K282" s="140">
        <f t="shared" si="11"/>
        <v>196.2</v>
      </c>
      <c r="L282" s="140">
        <f t="shared" si="11"/>
        <v>0</v>
      </c>
      <c r="M282" s="6"/>
      <c r="N282" s="6"/>
      <c r="O282" s="6"/>
      <c r="P282" s="6"/>
    </row>
    <row r="283" spans="1:16" s="51" customFormat="1" ht="71.25" customHeight="1">
      <c r="A283" s="122" t="s">
        <v>147</v>
      </c>
      <c r="B283" s="121" t="s">
        <v>103</v>
      </c>
      <c r="C283" s="121" t="s">
        <v>66</v>
      </c>
      <c r="D283" s="121" t="s">
        <v>68</v>
      </c>
      <c r="E283" s="116" t="s">
        <v>339</v>
      </c>
      <c r="F283" s="117" t="s">
        <v>124</v>
      </c>
      <c r="G283" s="104">
        <f>2089697.46-168297.46</f>
        <v>1921400</v>
      </c>
      <c r="H283" s="113"/>
      <c r="I283" s="140">
        <f>I284+I285</f>
        <v>196.2</v>
      </c>
      <c r="J283" s="140">
        <f>J284+J285</f>
        <v>0</v>
      </c>
      <c r="K283" s="140">
        <f>K284+K285</f>
        <v>196.2</v>
      </c>
      <c r="L283" s="140">
        <f>L284+L285</f>
        <v>0</v>
      </c>
      <c r="M283" s="6"/>
      <c r="N283" s="6"/>
      <c r="O283" s="6"/>
      <c r="P283" s="6"/>
    </row>
    <row r="284" spans="1:16" s="59" customFormat="1" ht="63.75">
      <c r="A284" s="105" t="s">
        <v>91</v>
      </c>
      <c r="B284" s="106" t="s">
        <v>103</v>
      </c>
      <c r="C284" s="106" t="s">
        <v>66</v>
      </c>
      <c r="D284" s="106" t="s">
        <v>67</v>
      </c>
      <c r="E284" s="107"/>
      <c r="F284" s="115"/>
      <c r="G284" s="108">
        <f>G285</f>
        <v>3574629.14</v>
      </c>
      <c r="H284" s="109"/>
      <c r="I284" s="144">
        <v>101.2</v>
      </c>
      <c r="J284" s="144"/>
      <c r="K284" s="144">
        <v>101.2</v>
      </c>
      <c r="L284" s="157"/>
      <c r="M284" s="123"/>
      <c r="N284" s="123"/>
      <c r="O284" s="123"/>
      <c r="P284" s="123"/>
    </row>
    <row r="285" spans="1:16" s="51" customFormat="1" ht="18.75">
      <c r="A285" s="120" t="s">
        <v>330</v>
      </c>
      <c r="B285" s="121" t="s">
        <v>103</v>
      </c>
      <c r="C285" s="121" t="s">
        <v>66</v>
      </c>
      <c r="D285" s="121" t="s">
        <v>67</v>
      </c>
      <c r="E285" s="116" t="s">
        <v>337</v>
      </c>
      <c r="F285" s="117"/>
      <c r="G285" s="104">
        <f>G286</f>
        <v>3574629.14</v>
      </c>
      <c r="H285" s="113"/>
      <c r="I285" s="140">
        <v>95</v>
      </c>
      <c r="J285" s="140"/>
      <c r="K285" s="140">
        <v>95</v>
      </c>
      <c r="L285" s="145"/>
      <c r="M285" s="6"/>
      <c r="N285" s="6"/>
      <c r="O285" s="6"/>
      <c r="P285" s="6"/>
    </row>
    <row r="286" spans="1:16" s="51" customFormat="1" ht="18.75">
      <c r="A286" s="120" t="s">
        <v>331</v>
      </c>
      <c r="B286" s="121" t="s">
        <v>103</v>
      </c>
      <c r="C286" s="121" t="s">
        <v>66</v>
      </c>
      <c r="D286" s="121" t="s">
        <v>67</v>
      </c>
      <c r="E286" s="116" t="s">
        <v>338</v>
      </c>
      <c r="F286" s="115"/>
      <c r="G286" s="104">
        <f>G287+G289+G291</f>
        <v>3574629.14</v>
      </c>
      <c r="H286" s="109"/>
      <c r="I286" s="140">
        <f aca="true" t="shared" si="12" ref="I286:L287">I287</f>
        <v>704</v>
      </c>
      <c r="J286" s="140">
        <f t="shared" si="12"/>
        <v>0</v>
      </c>
      <c r="K286" s="140">
        <f t="shared" si="12"/>
        <v>0</v>
      </c>
      <c r="L286" s="140">
        <f t="shared" si="12"/>
        <v>0</v>
      </c>
      <c r="M286" s="6"/>
      <c r="N286" s="6"/>
      <c r="O286" s="6"/>
      <c r="P286" s="6"/>
    </row>
    <row r="287" spans="1:16" s="51" customFormat="1" ht="32.25">
      <c r="A287" s="120" t="s">
        <v>229</v>
      </c>
      <c r="B287" s="121" t="s">
        <v>103</v>
      </c>
      <c r="C287" s="121" t="s">
        <v>66</v>
      </c>
      <c r="D287" s="121" t="s">
        <v>67</v>
      </c>
      <c r="E287" s="116" t="s">
        <v>340</v>
      </c>
      <c r="F287" s="117"/>
      <c r="G287" s="104">
        <f>G288</f>
        <v>1392200</v>
      </c>
      <c r="H287" s="113"/>
      <c r="I287" s="140">
        <f t="shared" si="12"/>
        <v>704</v>
      </c>
      <c r="J287" s="140">
        <f t="shared" si="12"/>
        <v>0</v>
      </c>
      <c r="K287" s="140">
        <f t="shared" si="12"/>
        <v>0</v>
      </c>
      <c r="L287" s="140">
        <f t="shared" si="12"/>
        <v>0</v>
      </c>
      <c r="M287" s="6"/>
      <c r="N287" s="6"/>
      <c r="O287" s="6"/>
      <c r="P287" s="6"/>
    </row>
    <row r="288" spans="1:16" s="51" customFormat="1" ht="79.5">
      <c r="A288" s="122" t="s">
        <v>147</v>
      </c>
      <c r="B288" s="121" t="s">
        <v>103</v>
      </c>
      <c r="C288" s="121" t="s">
        <v>66</v>
      </c>
      <c r="D288" s="121" t="s">
        <v>67</v>
      </c>
      <c r="E288" s="116" t="s">
        <v>340</v>
      </c>
      <c r="F288" s="117" t="s">
        <v>124</v>
      </c>
      <c r="G288" s="104">
        <f>1542975.74-150775.74</f>
        <v>1392200</v>
      </c>
      <c r="H288" s="113"/>
      <c r="I288" s="140">
        <f>I289+I290</f>
        <v>704</v>
      </c>
      <c r="J288" s="140">
        <f>J289+J290</f>
        <v>0</v>
      </c>
      <c r="K288" s="140">
        <f>K289+K290</f>
        <v>0</v>
      </c>
      <c r="L288" s="140">
        <f>L289+L290</f>
        <v>0</v>
      </c>
      <c r="M288" s="6"/>
      <c r="N288" s="6"/>
      <c r="O288" s="6"/>
      <c r="P288" s="6"/>
    </row>
    <row r="289" spans="1:16" s="51" customFormat="1" ht="32.25">
      <c r="A289" s="120" t="s">
        <v>146</v>
      </c>
      <c r="B289" s="121" t="s">
        <v>103</v>
      </c>
      <c r="C289" s="121" t="s">
        <v>66</v>
      </c>
      <c r="D289" s="121" t="s">
        <v>67</v>
      </c>
      <c r="E289" s="116" t="s">
        <v>341</v>
      </c>
      <c r="F289" s="117"/>
      <c r="G289" s="104">
        <f>G290</f>
        <v>2127199.14</v>
      </c>
      <c r="H289" s="113"/>
      <c r="I289" s="140">
        <v>304</v>
      </c>
      <c r="J289" s="140"/>
      <c r="K289" s="140"/>
      <c r="L289" s="145"/>
      <c r="M289" s="6"/>
      <c r="N289" s="6"/>
      <c r="O289" s="6"/>
      <c r="P289" s="6"/>
    </row>
    <row r="290" spans="1:16" s="51" customFormat="1" ht="79.5">
      <c r="A290" s="122" t="s">
        <v>147</v>
      </c>
      <c r="B290" s="121" t="s">
        <v>103</v>
      </c>
      <c r="C290" s="121" t="s">
        <v>66</v>
      </c>
      <c r="D290" s="121" t="s">
        <v>67</v>
      </c>
      <c r="E290" s="116" t="s">
        <v>341</v>
      </c>
      <c r="F290" s="117" t="s">
        <v>124</v>
      </c>
      <c r="G290" s="80">
        <v>2127199.14</v>
      </c>
      <c r="H290" s="113"/>
      <c r="I290" s="140">
        <v>400</v>
      </c>
      <c r="J290" s="140"/>
      <c r="K290" s="140"/>
      <c r="L290" s="145"/>
      <c r="M290" s="6"/>
      <c r="N290" s="6"/>
      <c r="O290" s="6"/>
      <c r="P290" s="6"/>
    </row>
    <row r="291" spans="1:16" s="51" customFormat="1" ht="32.25">
      <c r="A291" s="120" t="s">
        <v>148</v>
      </c>
      <c r="B291" s="121" t="s">
        <v>103</v>
      </c>
      <c r="C291" s="121" t="s">
        <v>66</v>
      </c>
      <c r="D291" s="121" t="s">
        <v>67</v>
      </c>
      <c r="E291" s="116" t="s">
        <v>342</v>
      </c>
      <c r="F291" s="117"/>
      <c r="G291" s="80">
        <f>G292</f>
        <v>55230</v>
      </c>
      <c r="H291" s="113"/>
      <c r="I291" s="140">
        <f>I292+I295</f>
        <v>109</v>
      </c>
      <c r="J291" s="140">
        <f>J292+J295</f>
        <v>0</v>
      </c>
      <c r="K291" s="140">
        <f>K292+K295</f>
        <v>109</v>
      </c>
      <c r="L291" s="140">
        <f>L292+L295</f>
        <v>0</v>
      </c>
      <c r="M291" s="6"/>
      <c r="N291" s="6"/>
      <c r="O291" s="6"/>
      <c r="P291" s="6"/>
    </row>
    <row r="292" spans="1:16" s="51" customFormat="1" ht="32.25">
      <c r="A292" s="73" t="s">
        <v>149</v>
      </c>
      <c r="B292" s="121" t="s">
        <v>103</v>
      </c>
      <c r="C292" s="121" t="s">
        <v>66</v>
      </c>
      <c r="D292" s="121" t="s">
        <v>67</v>
      </c>
      <c r="E292" s="116" t="s">
        <v>342</v>
      </c>
      <c r="F292" s="117" t="s">
        <v>125</v>
      </c>
      <c r="G292" s="80">
        <v>55230</v>
      </c>
      <c r="H292" s="113"/>
      <c r="I292" s="140">
        <f aca="true" t="shared" si="13" ref="I292:L293">I293</f>
        <v>3</v>
      </c>
      <c r="J292" s="140">
        <f t="shared" si="13"/>
        <v>0</v>
      </c>
      <c r="K292" s="140">
        <f t="shared" si="13"/>
        <v>3</v>
      </c>
      <c r="L292" s="140">
        <f t="shared" si="13"/>
        <v>0</v>
      </c>
      <c r="M292" s="6"/>
      <c r="N292" s="6"/>
      <c r="O292" s="6"/>
      <c r="P292" s="6"/>
    </row>
    <row r="293" spans="1:16" s="59" customFormat="1" ht="18.75">
      <c r="A293" s="123" t="s">
        <v>70</v>
      </c>
      <c r="B293" s="106" t="s">
        <v>103</v>
      </c>
      <c r="C293" s="106" t="s">
        <v>66</v>
      </c>
      <c r="D293" s="106" t="s">
        <v>112</v>
      </c>
      <c r="E293" s="106"/>
      <c r="F293" s="106"/>
      <c r="G293" s="108">
        <f>G294+G298</f>
        <v>494600</v>
      </c>
      <c r="H293" s="109"/>
      <c r="I293" s="144">
        <f t="shared" si="13"/>
        <v>3</v>
      </c>
      <c r="J293" s="144">
        <f t="shared" si="13"/>
        <v>0</v>
      </c>
      <c r="K293" s="144">
        <f t="shared" si="13"/>
        <v>3</v>
      </c>
      <c r="L293" s="144">
        <f t="shared" si="13"/>
        <v>0</v>
      </c>
      <c r="M293" s="123"/>
      <c r="N293" s="123"/>
      <c r="O293" s="123"/>
      <c r="P293" s="123"/>
    </row>
    <row r="294" spans="1:16" s="51" customFormat="1" ht="32.25">
      <c r="A294" s="122" t="s">
        <v>173</v>
      </c>
      <c r="B294" s="121" t="s">
        <v>103</v>
      </c>
      <c r="C294" s="121" t="s">
        <v>66</v>
      </c>
      <c r="D294" s="121" t="s">
        <v>112</v>
      </c>
      <c r="E294" s="121" t="s">
        <v>171</v>
      </c>
      <c r="F294" s="121"/>
      <c r="G294" s="104">
        <f>G295</f>
        <v>144600</v>
      </c>
      <c r="H294" s="113"/>
      <c r="I294" s="140">
        <v>3</v>
      </c>
      <c r="J294" s="140"/>
      <c r="K294" s="140">
        <v>3</v>
      </c>
      <c r="L294" s="145"/>
      <c r="M294" s="6"/>
      <c r="N294" s="6"/>
      <c r="O294" s="6"/>
      <c r="P294" s="6"/>
    </row>
    <row r="295" spans="1:16" s="51" customFormat="1" ht="32.25">
      <c r="A295" s="73" t="s">
        <v>174</v>
      </c>
      <c r="B295" s="121" t="s">
        <v>103</v>
      </c>
      <c r="C295" s="121" t="s">
        <v>66</v>
      </c>
      <c r="D295" s="121" t="s">
        <v>112</v>
      </c>
      <c r="E295" s="121" t="s">
        <v>172</v>
      </c>
      <c r="F295" s="121"/>
      <c r="G295" s="104">
        <f>G296</f>
        <v>144600</v>
      </c>
      <c r="H295" s="113"/>
      <c r="I295" s="140">
        <f aca="true" t="shared" si="14" ref="I295:L296">I296</f>
        <v>106</v>
      </c>
      <c r="J295" s="140">
        <f t="shared" si="14"/>
        <v>0</v>
      </c>
      <c r="K295" s="140">
        <f t="shared" si="14"/>
        <v>106</v>
      </c>
      <c r="L295" s="140">
        <f t="shared" si="14"/>
        <v>0</v>
      </c>
      <c r="M295" s="6"/>
      <c r="N295" s="6"/>
      <c r="O295" s="6"/>
      <c r="P295" s="6"/>
    </row>
    <row r="296" spans="1:16" s="51" customFormat="1" ht="48">
      <c r="A296" s="22" t="s">
        <v>175</v>
      </c>
      <c r="B296" s="121" t="s">
        <v>103</v>
      </c>
      <c r="C296" s="121" t="s">
        <v>66</v>
      </c>
      <c r="D296" s="121" t="s">
        <v>112</v>
      </c>
      <c r="E296" s="121" t="s">
        <v>170</v>
      </c>
      <c r="F296" s="121"/>
      <c r="G296" s="104">
        <f>G297</f>
        <v>144600</v>
      </c>
      <c r="H296" s="113"/>
      <c r="I296" s="140">
        <f t="shared" si="14"/>
        <v>106</v>
      </c>
      <c r="J296" s="140">
        <f t="shared" si="14"/>
        <v>0</v>
      </c>
      <c r="K296" s="140">
        <f t="shared" si="14"/>
        <v>106</v>
      </c>
      <c r="L296" s="140">
        <f t="shared" si="14"/>
        <v>0</v>
      </c>
      <c r="M296" s="6"/>
      <c r="N296" s="6"/>
      <c r="O296" s="6"/>
      <c r="P296" s="6"/>
    </row>
    <row r="297" spans="1:16" s="51" customFormat="1" ht="32.25">
      <c r="A297" s="6" t="s">
        <v>149</v>
      </c>
      <c r="B297" s="121" t="s">
        <v>103</v>
      </c>
      <c r="C297" s="121" t="s">
        <v>66</v>
      </c>
      <c r="D297" s="121" t="s">
        <v>112</v>
      </c>
      <c r="E297" s="121" t="s">
        <v>170</v>
      </c>
      <c r="F297" s="117" t="s">
        <v>125</v>
      </c>
      <c r="G297" s="104">
        <f>60000+53600+31000</f>
        <v>144600</v>
      </c>
      <c r="H297" s="113"/>
      <c r="I297" s="140">
        <v>106</v>
      </c>
      <c r="J297" s="140"/>
      <c r="K297" s="140">
        <v>106</v>
      </c>
      <c r="L297" s="145"/>
      <c r="M297" s="6"/>
      <c r="N297" s="6"/>
      <c r="O297" s="6"/>
      <c r="P297" s="6"/>
    </row>
    <row r="298" spans="1:16" s="51" customFormat="1" ht="32.25">
      <c r="A298" s="22" t="s">
        <v>140</v>
      </c>
      <c r="B298" s="121" t="s">
        <v>103</v>
      </c>
      <c r="C298" s="121" t="s">
        <v>66</v>
      </c>
      <c r="D298" s="121" t="s">
        <v>112</v>
      </c>
      <c r="E298" s="121" t="s">
        <v>139</v>
      </c>
      <c r="F298" s="117"/>
      <c r="G298" s="104">
        <f>G299</f>
        <v>350000</v>
      </c>
      <c r="H298" s="113"/>
      <c r="I298" s="140">
        <f aca="true" t="shared" si="15" ref="I298:L305">I299</f>
        <v>6</v>
      </c>
      <c r="J298" s="140">
        <f t="shared" si="15"/>
        <v>0</v>
      </c>
      <c r="K298" s="140">
        <f t="shared" si="15"/>
        <v>6</v>
      </c>
      <c r="L298" s="140">
        <f t="shared" si="15"/>
        <v>0</v>
      </c>
      <c r="M298" s="6"/>
      <c r="N298" s="6"/>
      <c r="O298" s="6"/>
      <c r="P298" s="6"/>
    </row>
    <row r="299" spans="1:16" s="51" customFormat="1" ht="32.25">
      <c r="A299" s="120" t="s">
        <v>57</v>
      </c>
      <c r="B299" s="121" t="s">
        <v>103</v>
      </c>
      <c r="C299" s="121" t="s">
        <v>66</v>
      </c>
      <c r="D299" s="121" t="s">
        <v>112</v>
      </c>
      <c r="E299" s="121" t="s">
        <v>55</v>
      </c>
      <c r="F299" s="117"/>
      <c r="G299" s="104">
        <f>G300</f>
        <v>350000</v>
      </c>
      <c r="H299" s="113"/>
      <c r="I299" s="140">
        <f t="shared" si="15"/>
        <v>6</v>
      </c>
      <c r="J299" s="140">
        <f t="shared" si="15"/>
        <v>0</v>
      </c>
      <c r="K299" s="140">
        <f t="shared" si="15"/>
        <v>6</v>
      </c>
      <c r="L299" s="140">
        <f t="shared" si="15"/>
        <v>0</v>
      </c>
      <c r="M299" s="6"/>
      <c r="N299" s="6"/>
      <c r="O299" s="6"/>
      <c r="P299" s="6"/>
    </row>
    <row r="300" spans="1:16" s="51" customFormat="1" ht="18.75">
      <c r="A300" s="120" t="s">
        <v>169</v>
      </c>
      <c r="B300" s="121" t="s">
        <v>103</v>
      </c>
      <c r="C300" s="121" t="s">
        <v>66</v>
      </c>
      <c r="D300" s="121" t="s">
        <v>112</v>
      </c>
      <c r="E300" s="121" t="s">
        <v>56</v>
      </c>
      <c r="F300" s="117"/>
      <c r="G300" s="104">
        <f>G302+G301</f>
        <v>350000</v>
      </c>
      <c r="H300" s="113"/>
      <c r="I300" s="140">
        <f>I302</f>
        <v>6</v>
      </c>
      <c r="J300" s="140">
        <f>J302</f>
        <v>0</v>
      </c>
      <c r="K300" s="140">
        <f>K302</f>
        <v>6</v>
      </c>
      <c r="L300" s="140">
        <f>L302</f>
        <v>0</v>
      </c>
      <c r="M300" s="6"/>
      <c r="N300" s="6"/>
      <c r="O300" s="6"/>
      <c r="P300" s="6"/>
    </row>
    <row r="301" spans="1:16" s="51" customFormat="1" ht="79.5">
      <c r="A301" s="122" t="s">
        <v>147</v>
      </c>
      <c r="B301" s="121" t="s">
        <v>103</v>
      </c>
      <c r="C301" s="121" t="s">
        <v>66</v>
      </c>
      <c r="D301" s="121" t="s">
        <v>112</v>
      </c>
      <c r="E301" s="121" t="s">
        <v>56</v>
      </c>
      <c r="F301" s="117" t="s">
        <v>124</v>
      </c>
      <c r="G301" s="104">
        <f>60000+190000</f>
        <v>250000</v>
      </c>
      <c r="H301" s="113"/>
      <c r="I301" s="140"/>
      <c r="J301" s="140"/>
      <c r="K301" s="140"/>
      <c r="L301" s="140"/>
      <c r="M301" s="6"/>
      <c r="N301" s="6"/>
      <c r="O301" s="6"/>
      <c r="P301" s="6"/>
    </row>
    <row r="302" spans="1:16" s="51" customFormat="1" ht="32.25">
      <c r="A302" s="6" t="s">
        <v>149</v>
      </c>
      <c r="B302" s="121" t="s">
        <v>103</v>
      </c>
      <c r="C302" s="121" t="s">
        <v>66</v>
      </c>
      <c r="D302" s="121" t="s">
        <v>112</v>
      </c>
      <c r="E302" s="121" t="s">
        <v>56</v>
      </c>
      <c r="F302" s="117" t="s">
        <v>125</v>
      </c>
      <c r="G302" s="80">
        <f>20000+270000-190000</f>
        <v>100000</v>
      </c>
      <c r="H302" s="113"/>
      <c r="I302" s="140">
        <f t="shared" si="15"/>
        <v>6</v>
      </c>
      <c r="J302" s="140">
        <f t="shared" si="15"/>
        <v>0</v>
      </c>
      <c r="K302" s="140">
        <f t="shared" si="15"/>
        <v>6</v>
      </c>
      <c r="L302" s="140">
        <f t="shared" si="15"/>
        <v>0</v>
      </c>
      <c r="M302" s="6"/>
      <c r="N302" s="6"/>
      <c r="O302" s="6"/>
      <c r="P302" s="6"/>
    </row>
    <row r="303" spans="1:16" s="59" customFormat="1" ht="18.75">
      <c r="A303" s="105" t="s">
        <v>82</v>
      </c>
      <c r="B303" s="106" t="s">
        <v>103</v>
      </c>
      <c r="C303" s="115" t="s">
        <v>83</v>
      </c>
      <c r="D303" s="115"/>
      <c r="E303" s="106"/>
      <c r="F303" s="115"/>
      <c r="G303" s="108">
        <f>G304</f>
        <v>6000</v>
      </c>
      <c r="H303" s="109"/>
      <c r="I303" s="144">
        <f t="shared" si="15"/>
        <v>6</v>
      </c>
      <c r="J303" s="144">
        <f t="shared" si="15"/>
        <v>0</v>
      </c>
      <c r="K303" s="144">
        <f t="shared" si="15"/>
        <v>6</v>
      </c>
      <c r="L303" s="144">
        <f t="shared" si="15"/>
        <v>0</v>
      </c>
      <c r="M303" s="123"/>
      <c r="N303" s="123"/>
      <c r="O303" s="123"/>
      <c r="P303" s="123"/>
    </row>
    <row r="304" spans="1:16" s="59" customFormat="1" ht="18.75">
      <c r="A304" s="105" t="s">
        <v>106</v>
      </c>
      <c r="B304" s="106" t="s">
        <v>103</v>
      </c>
      <c r="C304" s="115" t="s">
        <v>83</v>
      </c>
      <c r="D304" s="115" t="s">
        <v>66</v>
      </c>
      <c r="E304" s="106"/>
      <c r="F304" s="106"/>
      <c r="G304" s="108">
        <f>G305</f>
        <v>6000</v>
      </c>
      <c r="H304" s="109"/>
      <c r="I304" s="144">
        <f t="shared" si="15"/>
        <v>6</v>
      </c>
      <c r="J304" s="144">
        <f t="shared" si="15"/>
        <v>0</v>
      </c>
      <c r="K304" s="144">
        <f t="shared" si="15"/>
        <v>6</v>
      </c>
      <c r="L304" s="144">
        <f t="shared" si="15"/>
        <v>0</v>
      </c>
      <c r="M304" s="123"/>
      <c r="N304" s="123"/>
      <c r="O304" s="123"/>
      <c r="P304" s="123"/>
    </row>
    <row r="305" spans="1:16" s="51" customFormat="1" ht="32.25">
      <c r="A305" s="22" t="s">
        <v>161</v>
      </c>
      <c r="B305" s="40" t="s">
        <v>103</v>
      </c>
      <c r="C305" s="117" t="s">
        <v>83</v>
      </c>
      <c r="D305" s="117" t="s">
        <v>66</v>
      </c>
      <c r="E305" s="121" t="s">
        <v>159</v>
      </c>
      <c r="F305" s="117"/>
      <c r="G305" s="80">
        <f>G306</f>
        <v>6000</v>
      </c>
      <c r="H305" s="113"/>
      <c r="I305" s="140">
        <f t="shared" si="15"/>
        <v>6</v>
      </c>
      <c r="J305" s="140">
        <f t="shared" si="15"/>
        <v>0</v>
      </c>
      <c r="K305" s="140">
        <f t="shared" si="15"/>
        <v>6</v>
      </c>
      <c r="L305" s="140">
        <f t="shared" si="15"/>
        <v>0</v>
      </c>
      <c r="M305" s="6"/>
      <c r="N305" s="6"/>
      <c r="O305" s="6"/>
      <c r="P305" s="6"/>
    </row>
    <row r="306" spans="1:16" s="51" customFormat="1" ht="32.25">
      <c r="A306" s="156" t="s">
        <v>162</v>
      </c>
      <c r="B306" s="40" t="s">
        <v>103</v>
      </c>
      <c r="C306" s="117" t="s">
        <v>83</v>
      </c>
      <c r="D306" s="117" t="s">
        <v>66</v>
      </c>
      <c r="E306" s="121" t="s">
        <v>160</v>
      </c>
      <c r="F306" s="117"/>
      <c r="G306" s="80">
        <f>G307</f>
        <v>6000</v>
      </c>
      <c r="H306" s="113"/>
      <c r="I306" s="140">
        <v>6</v>
      </c>
      <c r="J306" s="140"/>
      <c r="K306" s="140">
        <v>6</v>
      </c>
      <c r="L306" s="145"/>
      <c r="M306" s="6"/>
      <c r="N306" s="6"/>
      <c r="O306" s="6"/>
      <c r="P306" s="6"/>
    </row>
    <row r="307" spans="1:16" s="51" customFormat="1" ht="18.75">
      <c r="A307" s="22" t="s">
        <v>114</v>
      </c>
      <c r="B307" s="40" t="s">
        <v>103</v>
      </c>
      <c r="C307" s="117" t="s">
        <v>83</v>
      </c>
      <c r="D307" s="117" t="s">
        <v>66</v>
      </c>
      <c r="E307" s="121" t="s">
        <v>41</v>
      </c>
      <c r="F307" s="117"/>
      <c r="G307" s="104">
        <f>G308</f>
        <v>6000</v>
      </c>
      <c r="H307" s="113"/>
      <c r="I307" s="13" t="e">
        <f>I315</f>
        <v>#REF!</v>
      </c>
      <c r="J307" s="13" t="e">
        <f>J315</f>
        <v>#REF!</v>
      </c>
      <c r="K307" s="13" t="e">
        <f>K315</f>
        <v>#REF!</v>
      </c>
      <c r="L307" s="13" t="e">
        <f>L315</f>
        <v>#REF!</v>
      </c>
      <c r="M307" s="123">
        <v>-150</v>
      </c>
      <c r="N307" s="6"/>
      <c r="O307" s="6"/>
      <c r="P307" s="6"/>
    </row>
    <row r="308" spans="1:16" s="51" customFormat="1" ht="18.75">
      <c r="A308" s="22" t="s">
        <v>129</v>
      </c>
      <c r="B308" s="40" t="s">
        <v>103</v>
      </c>
      <c r="C308" s="117" t="s">
        <v>83</v>
      </c>
      <c r="D308" s="117" t="s">
        <v>66</v>
      </c>
      <c r="E308" s="121" t="s">
        <v>41</v>
      </c>
      <c r="F308" s="117" t="s">
        <v>128</v>
      </c>
      <c r="G308" s="104">
        <v>6000</v>
      </c>
      <c r="H308" s="113"/>
      <c r="I308" s="13"/>
      <c r="J308" s="13"/>
      <c r="K308" s="13"/>
      <c r="L308" s="13"/>
      <c r="M308" s="6"/>
      <c r="N308" s="6"/>
      <c r="O308" s="6"/>
      <c r="P308" s="6"/>
    </row>
    <row r="309" spans="1:16" s="51" customFormat="1" ht="18.75">
      <c r="A309" s="120"/>
      <c r="B309" s="121"/>
      <c r="C309" s="117"/>
      <c r="D309" s="117"/>
      <c r="E309" s="121"/>
      <c r="F309" s="117"/>
      <c r="G309" s="104"/>
      <c r="H309" s="113"/>
      <c r="I309" s="13"/>
      <c r="J309" s="13"/>
      <c r="K309" s="13"/>
      <c r="L309" s="13"/>
      <c r="M309" s="6"/>
      <c r="N309" s="6"/>
      <c r="O309" s="6"/>
      <c r="P309" s="6"/>
    </row>
    <row r="310" spans="1:16" s="59" customFormat="1" ht="48">
      <c r="A310" s="105" t="s">
        <v>119</v>
      </c>
      <c r="B310" s="106" t="s">
        <v>104</v>
      </c>
      <c r="C310" s="107"/>
      <c r="D310" s="115"/>
      <c r="E310" s="107"/>
      <c r="F310" s="115"/>
      <c r="G310" s="108">
        <f>G311+G355+G431+G441+G474</f>
        <v>258243536.13</v>
      </c>
      <c r="H310" s="109">
        <f>H311+H355+H431+H441+H474</f>
        <v>137770720</v>
      </c>
      <c r="I310" s="144"/>
      <c r="J310" s="144"/>
      <c r="K310" s="144"/>
      <c r="L310" s="144"/>
      <c r="M310" s="123"/>
      <c r="N310" s="123"/>
      <c r="O310" s="123"/>
      <c r="P310" s="123"/>
    </row>
    <row r="311" spans="1:16" s="59" customFormat="1" ht="18.75">
      <c r="A311" s="124" t="s">
        <v>65</v>
      </c>
      <c r="B311" s="106" t="s">
        <v>104</v>
      </c>
      <c r="C311" s="106" t="s">
        <v>66</v>
      </c>
      <c r="D311" s="106"/>
      <c r="E311" s="106"/>
      <c r="F311" s="115"/>
      <c r="G311" s="108">
        <f>G312+G319</f>
        <v>8355547.14</v>
      </c>
      <c r="H311" s="109">
        <f>H312+H319</f>
        <v>2020</v>
      </c>
      <c r="I311" s="144"/>
      <c r="J311" s="144"/>
      <c r="K311" s="144"/>
      <c r="L311" s="144"/>
      <c r="M311" s="123"/>
      <c r="N311" s="123"/>
      <c r="O311" s="123"/>
      <c r="P311" s="123"/>
    </row>
    <row r="312" spans="1:16" s="59" customFormat="1" ht="51.75" customHeight="1">
      <c r="A312" s="124" t="s">
        <v>89</v>
      </c>
      <c r="B312" s="106" t="s">
        <v>104</v>
      </c>
      <c r="C312" s="106" t="s">
        <v>66</v>
      </c>
      <c r="D312" s="106" t="s">
        <v>69</v>
      </c>
      <c r="E312" s="106"/>
      <c r="F312" s="115"/>
      <c r="G312" s="108">
        <f>G313</f>
        <v>7197027.14</v>
      </c>
      <c r="H312" s="109"/>
      <c r="I312" s="144"/>
      <c r="J312" s="144"/>
      <c r="K312" s="144"/>
      <c r="L312" s="144"/>
      <c r="M312" s="123"/>
      <c r="N312" s="123"/>
      <c r="O312" s="123"/>
      <c r="P312" s="123"/>
    </row>
    <row r="313" spans="1:16" s="51" customFormat="1" ht="32.25">
      <c r="A313" s="120" t="s">
        <v>26</v>
      </c>
      <c r="B313" s="40" t="s">
        <v>104</v>
      </c>
      <c r="C313" s="40" t="s">
        <v>66</v>
      </c>
      <c r="D313" s="40" t="s">
        <v>69</v>
      </c>
      <c r="E313" s="121" t="s">
        <v>25</v>
      </c>
      <c r="F313" s="117"/>
      <c r="G313" s="104">
        <f>G314</f>
        <v>7197027.14</v>
      </c>
      <c r="H313" s="113"/>
      <c r="I313" s="13"/>
      <c r="J313" s="13"/>
      <c r="K313" s="13"/>
      <c r="L313" s="13"/>
      <c r="M313" s="6"/>
      <c r="N313" s="6"/>
      <c r="O313" s="6"/>
      <c r="P313" s="6"/>
    </row>
    <row r="314" spans="1:16" s="51" customFormat="1" ht="63.75">
      <c r="A314" s="120" t="s">
        <v>322</v>
      </c>
      <c r="B314" s="40" t="s">
        <v>104</v>
      </c>
      <c r="C314" s="40" t="s">
        <v>66</v>
      </c>
      <c r="D314" s="40" t="s">
        <v>69</v>
      </c>
      <c r="E314" s="121" t="s">
        <v>231</v>
      </c>
      <c r="F314" s="117"/>
      <c r="G314" s="104">
        <f>G315+G317</f>
        <v>7197027.14</v>
      </c>
      <c r="H314" s="113"/>
      <c r="I314" s="13"/>
      <c r="J314" s="13"/>
      <c r="K314" s="13"/>
      <c r="L314" s="13"/>
      <c r="M314" s="6"/>
      <c r="N314" s="6"/>
      <c r="O314" s="6"/>
      <c r="P314" s="6"/>
    </row>
    <row r="315" spans="1:16" s="51" customFormat="1" ht="32.25">
      <c r="A315" s="120" t="s">
        <v>146</v>
      </c>
      <c r="B315" s="40" t="s">
        <v>104</v>
      </c>
      <c r="C315" s="40" t="s">
        <v>66</v>
      </c>
      <c r="D315" s="40" t="s">
        <v>69</v>
      </c>
      <c r="E315" s="121" t="s">
        <v>230</v>
      </c>
      <c r="F315" s="117"/>
      <c r="G315" s="104">
        <f>G316</f>
        <v>7154527.14</v>
      </c>
      <c r="H315" s="113"/>
      <c r="I315" s="140" t="e">
        <f>I316+I326+I343</f>
        <v>#REF!</v>
      </c>
      <c r="J315" s="140" t="e">
        <f>J316+J326+J343</f>
        <v>#REF!</v>
      </c>
      <c r="K315" s="140" t="e">
        <f>K316+K326+K343</f>
        <v>#REF!</v>
      </c>
      <c r="L315" s="140" t="e">
        <f>L316+L326+L343</f>
        <v>#REF!</v>
      </c>
      <c r="M315" s="6"/>
      <c r="N315" s="6"/>
      <c r="O315" s="6"/>
      <c r="P315" s="6"/>
    </row>
    <row r="316" spans="1:16" s="51" customFormat="1" ht="79.5">
      <c r="A316" s="120" t="s">
        <v>147</v>
      </c>
      <c r="B316" s="40" t="s">
        <v>104</v>
      </c>
      <c r="C316" s="40" t="s">
        <v>66</v>
      </c>
      <c r="D316" s="40" t="s">
        <v>69</v>
      </c>
      <c r="E316" s="121" t="s">
        <v>230</v>
      </c>
      <c r="F316" s="117" t="s">
        <v>124</v>
      </c>
      <c r="G316" s="104">
        <f>7252915.21-179119.78+80731.71</f>
        <v>7154527.14</v>
      </c>
      <c r="H316" s="113"/>
      <c r="I316" s="140">
        <f>I319</f>
        <v>0</v>
      </c>
      <c r="J316" s="140">
        <f>J319</f>
        <v>0</v>
      </c>
      <c r="K316" s="140">
        <f>K319</f>
        <v>0</v>
      </c>
      <c r="L316" s="140">
        <f>L319</f>
        <v>0</v>
      </c>
      <c r="M316" s="6"/>
      <c r="N316" s="6"/>
      <c r="O316" s="6"/>
      <c r="P316" s="6"/>
    </row>
    <row r="317" spans="1:16" s="51" customFormat="1" ht="32.25">
      <c r="A317" s="73" t="s">
        <v>148</v>
      </c>
      <c r="B317" s="40" t="s">
        <v>104</v>
      </c>
      <c r="C317" s="63" t="s">
        <v>66</v>
      </c>
      <c r="D317" s="63" t="s">
        <v>69</v>
      </c>
      <c r="E317" s="112" t="s">
        <v>333</v>
      </c>
      <c r="F317" s="112"/>
      <c r="G317" s="104">
        <f>G318</f>
        <v>42500</v>
      </c>
      <c r="H317" s="113"/>
      <c r="I317" s="140"/>
      <c r="J317" s="140"/>
      <c r="K317" s="140"/>
      <c r="L317" s="140"/>
      <c r="M317" s="6"/>
      <c r="N317" s="6"/>
      <c r="O317" s="6"/>
      <c r="P317" s="6"/>
    </row>
    <row r="318" spans="1:16" s="51" customFormat="1" ht="32.25">
      <c r="A318" s="73" t="s">
        <v>149</v>
      </c>
      <c r="B318" s="40" t="s">
        <v>104</v>
      </c>
      <c r="C318" s="63" t="s">
        <v>66</v>
      </c>
      <c r="D318" s="63" t="s">
        <v>69</v>
      </c>
      <c r="E318" s="112" t="s">
        <v>333</v>
      </c>
      <c r="F318" s="63" t="s">
        <v>125</v>
      </c>
      <c r="G318" s="104">
        <v>42500</v>
      </c>
      <c r="H318" s="113"/>
      <c r="I318" s="140"/>
      <c r="J318" s="140"/>
      <c r="K318" s="140"/>
      <c r="L318" s="140"/>
      <c r="M318" s="6"/>
      <c r="N318" s="6"/>
      <c r="O318" s="6"/>
      <c r="P318" s="6"/>
    </row>
    <row r="319" spans="1:16" s="59" customFormat="1" ht="18.75">
      <c r="A319" s="123" t="s">
        <v>70</v>
      </c>
      <c r="B319" s="106" t="s">
        <v>104</v>
      </c>
      <c r="C319" s="115" t="s">
        <v>66</v>
      </c>
      <c r="D319" s="115" t="s">
        <v>112</v>
      </c>
      <c r="E319" s="106"/>
      <c r="F319" s="115"/>
      <c r="G319" s="108">
        <f>G320+G326+G332+G336+G342+G346+G350</f>
        <v>1158520</v>
      </c>
      <c r="H319" s="109">
        <f>H320+H326+H332+H336+H342+H346+H350</f>
        <v>2020</v>
      </c>
      <c r="I319" s="144"/>
      <c r="J319" s="144"/>
      <c r="K319" s="144"/>
      <c r="L319" s="144"/>
      <c r="M319" s="123"/>
      <c r="N319" s="123"/>
      <c r="O319" s="123"/>
      <c r="P319" s="123"/>
    </row>
    <row r="320" spans="1:16" s="51" customFormat="1" ht="32.25">
      <c r="A320" s="120" t="s">
        <v>26</v>
      </c>
      <c r="B320" s="121" t="s">
        <v>104</v>
      </c>
      <c r="C320" s="117" t="s">
        <v>66</v>
      </c>
      <c r="D320" s="117" t="s">
        <v>112</v>
      </c>
      <c r="E320" s="112" t="s">
        <v>25</v>
      </c>
      <c r="F320" s="112"/>
      <c r="G320" s="104">
        <f>G321</f>
        <v>270000</v>
      </c>
      <c r="H320" s="113"/>
      <c r="I320" s="140">
        <f aca="true" t="shared" si="16" ref="I320:L322">I321</f>
        <v>1968.3</v>
      </c>
      <c r="J320" s="140">
        <f t="shared" si="16"/>
        <v>0</v>
      </c>
      <c r="K320" s="140">
        <f t="shared" si="16"/>
        <v>1921.4</v>
      </c>
      <c r="L320" s="140">
        <f t="shared" si="16"/>
        <v>0</v>
      </c>
      <c r="M320" s="6"/>
      <c r="N320" s="6"/>
      <c r="O320" s="6"/>
      <c r="P320" s="6"/>
    </row>
    <row r="321" spans="1:16" s="51" customFormat="1" ht="32.25">
      <c r="A321" s="125" t="s">
        <v>27</v>
      </c>
      <c r="B321" s="121" t="s">
        <v>104</v>
      </c>
      <c r="C321" s="117" t="s">
        <v>66</v>
      </c>
      <c r="D321" s="117" t="s">
        <v>112</v>
      </c>
      <c r="E321" s="40" t="s">
        <v>24</v>
      </c>
      <c r="F321" s="40"/>
      <c r="G321" s="104">
        <f>G322+G324</f>
        <v>270000</v>
      </c>
      <c r="H321" s="113"/>
      <c r="I321" s="140">
        <f t="shared" si="16"/>
        <v>1968.3</v>
      </c>
      <c r="J321" s="140">
        <f t="shared" si="16"/>
        <v>0</v>
      </c>
      <c r="K321" s="140">
        <f t="shared" si="16"/>
        <v>1921.4</v>
      </c>
      <c r="L321" s="140">
        <f t="shared" si="16"/>
        <v>0</v>
      </c>
      <c r="M321" s="6"/>
      <c r="N321" s="6"/>
      <c r="O321" s="6"/>
      <c r="P321" s="6"/>
    </row>
    <row r="322" spans="1:16" s="51" customFormat="1" ht="32.25">
      <c r="A322" s="125" t="s">
        <v>233</v>
      </c>
      <c r="B322" s="121" t="s">
        <v>104</v>
      </c>
      <c r="C322" s="117" t="s">
        <v>66</v>
      </c>
      <c r="D322" s="117" t="s">
        <v>112</v>
      </c>
      <c r="E322" s="121" t="s">
        <v>232</v>
      </c>
      <c r="F322" s="40"/>
      <c r="G322" s="104">
        <f>G323</f>
        <v>200000</v>
      </c>
      <c r="H322" s="113"/>
      <c r="I322" s="140">
        <f t="shared" si="16"/>
        <v>1968.3</v>
      </c>
      <c r="J322" s="140">
        <f t="shared" si="16"/>
        <v>0</v>
      </c>
      <c r="K322" s="140">
        <f t="shared" si="16"/>
        <v>1921.4</v>
      </c>
      <c r="L322" s="140">
        <f t="shared" si="16"/>
        <v>0</v>
      </c>
      <c r="M322" s="6"/>
      <c r="N322" s="6"/>
      <c r="O322" s="6"/>
      <c r="P322" s="6"/>
    </row>
    <row r="323" spans="1:16" s="51" customFormat="1" ht="32.25">
      <c r="A323" s="125" t="s">
        <v>149</v>
      </c>
      <c r="B323" s="121" t="s">
        <v>104</v>
      </c>
      <c r="C323" s="117" t="s">
        <v>66</v>
      </c>
      <c r="D323" s="117" t="s">
        <v>112</v>
      </c>
      <c r="E323" s="121" t="s">
        <v>232</v>
      </c>
      <c r="F323" s="40" t="s">
        <v>125</v>
      </c>
      <c r="G323" s="80">
        <v>200000</v>
      </c>
      <c r="H323" s="113"/>
      <c r="I323" s="140">
        <f>I324+I325</f>
        <v>1968.3</v>
      </c>
      <c r="J323" s="140">
        <f>J324+J325</f>
        <v>0</v>
      </c>
      <c r="K323" s="140">
        <f>K324+K325</f>
        <v>1921.4</v>
      </c>
      <c r="L323" s="140">
        <f>L324+L325</f>
        <v>0</v>
      </c>
      <c r="M323" s="6"/>
      <c r="N323" s="6"/>
      <c r="O323" s="6"/>
      <c r="P323" s="6"/>
    </row>
    <row r="324" spans="1:16" s="51" customFormat="1" ht="32.25">
      <c r="A324" s="125" t="s">
        <v>235</v>
      </c>
      <c r="B324" s="121" t="s">
        <v>104</v>
      </c>
      <c r="C324" s="117" t="s">
        <v>66</v>
      </c>
      <c r="D324" s="117" t="s">
        <v>112</v>
      </c>
      <c r="E324" s="121" t="s">
        <v>234</v>
      </c>
      <c r="F324" s="40"/>
      <c r="G324" s="104">
        <f>G325</f>
        <v>70000</v>
      </c>
      <c r="H324" s="113"/>
      <c r="I324" s="140">
        <v>1907.3</v>
      </c>
      <c r="J324" s="140"/>
      <c r="K324" s="140">
        <f>1605+305.4</f>
        <v>1910.4</v>
      </c>
      <c r="L324" s="145"/>
      <c r="M324" s="6"/>
      <c r="N324" s="6"/>
      <c r="O324" s="6"/>
      <c r="P324" s="6"/>
    </row>
    <row r="325" spans="1:16" s="51" customFormat="1" ht="32.25">
      <c r="A325" s="125" t="s">
        <v>149</v>
      </c>
      <c r="B325" s="121" t="s">
        <v>104</v>
      </c>
      <c r="C325" s="117" t="s">
        <v>66</v>
      </c>
      <c r="D325" s="117" t="s">
        <v>112</v>
      </c>
      <c r="E325" s="121" t="s">
        <v>234</v>
      </c>
      <c r="F325" s="40" t="s">
        <v>125</v>
      </c>
      <c r="G325" s="104">
        <v>70000</v>
      </c>
      <c r="H325" s="113"/>
      <c r="I325" s="140">
        <f>11+50</f>
        <v>61</v>
      </c>
      <c r="J325" s="140"/>
      <c r="K325" s="140">
        <v>11</v>
      </c>
      <c r="L325" s="145"/>
      <c r="M325" s="6"/>
      <c r="N325" s="6"/>
      <c r="O325" s="6"/>
      <c r="P325" s="6"/>
    </row>
    <row r="326" spans="1:16" s="51" customFormat="1" ht="32.25">
      <c r="A326" s="125" t="s">
        <v>161</v>
      </c>
      <c r="B326" s="121" t="s">
        <v>104</v>
      </c>
      <c r="C326" s="117" t="s">
        <v>66</v>
      </c>
      <c r="D326" s="117" t="s">
        <v>112</v>
      </c>
      <c r="E326" s="121" t="s">
        <v>159</v>
      </c>
      <c r="F326" s="40"/>
      <c r="G326" s="104">
        <f>G327+G330</f>
        <v>65000</v>
      </c>
      <c r="H326" s="113"/>
      <c r="I326" s="140">
        <f>I327</f>
        <v>3894.2</v>
      </c>
      <c r="J326" s="140">
        <f>J327</f>
        <v>0</v>
      </c>
      <c r="K326" s="140">
        <f>K327</f>
        <v>3876.8</v>
      </c>
      <c r="L326" s="140">
        <f>L327</f>
        <v>0</v>
      </c>
      <c r="M326" s="6"/>
      <c r="N326" s="6"/>
      <c r="O326" s="6"/>
      <c r="P326" s="6"/>
    </row>
    <row r="327" spans="1:16" s="51" customFormat="1" ht="48">
      <c r="A327" s="22" t="s">
        <v>238</v>
      </c>
      <c r="B327" s="121" t="s">
        <v>104</v>
      </c>
      <c r="C327" s="117" t="s">
        <v>66</v>
      </c>
      <c r="D327" s="117" t="s">
        <v>112</v>
      </c>
      <c r="E327" s="121" t="s">
        <v>237</v>
      </c>
      <c r="F327" s="40"/>
      <c r="G327" s="104">
        <f>G328</f>
        <v>40000</v>
      </c>
      <c r="H327" s="113"/>
      <c r="I327" s="140">
        <f>I328+I337</f>
        <v>3894.2</v>
      </c>
      <c r="J327" s="140">
        <f>J328+J337</f>
        <v>0</v>
      </c>
      <c r="K327" s="140">
        <f>K328+K337</f>
        <v>3876.8</v>
      </c>
      <c r="L327" s="140">
        <f>L328+L337</f>
        <v>0</v>
      </c>
      <c r="M327" s="6"/>
      <c r="N327" s="6"/>
      <c r="O327" s="6"/>
      <c r="P327" s="6"/>
    </row>
    <row r="328" spans="1:16" s="51" customFormat="1" ht="32.25">
      <c r="A328" s="6" t="s">
        <v>163</v>
      </c>
      <c r="B328" s="121" t="s">
        <v>104</v>
      </c>
      <c r="C328" s="117" t="s">
        <v>66</v>
      </c>
      <c r="D328" s="117" t="s">
        <v>112</v>
      </c>
      <c r="E328" s="121" t="s">
        <v>236</v>
      </c>
      <c r="F328" s="121"/>
      <c r="G328" s="104">
        <f>G329</f>
        <v>40000</v>
      </c>
      <c r="H328" s="113"/>
      <c r="I328" s="140">
        <f>I329</f>
        <v>2411.9</v>
      </c>
      <c r="J328" s="140">
        <f>J329</f>
        <v>0</v>
      </c>
      <c r="K328" s="140">
        <f>K329</f>
        <v>2411.9</v>
      </c>
      <c r="L328" s="140">
        <f>L329</f>
        <v>0</v>
      </c>
      <c r="M328" s="6"/>
      <c r="N328" s="6"/>
      <c r="O328" s="6"/>
      <c r="P328" s="6"/>
    </row>
    <row r="329" spans="1:16" s="51" customFormat="1" ht="32.25">
      <c r="A329" s="125" t="s">
        <v>149</v>
      </c>
      <c r="B329" s="121" t="s">
        <v>104</v>
      </c>
      <c r="C329" s="117" t="s">
        <v>66</v>
      </c>
      <c r="D329" s="117" t="s">
        <v>112</v>
      </c>
      <c r="E329" s="121" t="s">
        <v>236</v>
      </c>
      <c r="F329" s="121" t="s">
        <v>125</v>
      </c>
      <c r="G329" s="104">
        <v>40000</v>
      </c>
      <c r="H329" s="113"/>
      <c r="I329" s="140">
        <f>I330+I334</f>
        <v>2411.9</v>
      </c>
      <c r="J329" s="140">
        <f>J330+J334</f>
        <v>0</v>
      </c>
      <c r="K329" s="140">
        <f>K330+K334</f>
        <v>2411.9</v>
      </c>
      <c r="L329" s="140">
        <f>L330+L334</f>
        <v>0</v>
      </c>
      <c r="M329" s="6"/>
      <c r="N329" s="6"/>
      <c r="O329" s="6"/>
      <c r="P329" s="6"/>
    </row>
    <row r="330" spans="1:16" s="51" customFormat="1" ht="48">
      <c r="A330" s="120" t="s">
        <v>165</v>
      </c>
      <c r="B330" s="121" t="s">
        <v>104</v>
      </c>
      <c r="C330" s="117" t="s">
        <v>66</v>
      </c>
      <c r="D330" s="117" t="s">
        <v>112</v>
      </c>
      <c r="E330" s="121" t="s">
        <v>239</v>
      </c>
      <c r="F330" s="121"/>
      <c r="G330" s="104">
        <f>G331</f>
        <v>25000</v>
      </c>
      <c r="H330" s="113"/>
      <c r="I330" s="140">
        <f>I331</f>
        <v>2157.6</v>
      </c>
      <c r="J330" s="140">
        <f>J331</f>
        <v>0</v>
      </c>
      <c r="K330" s="140">
        <f>K331</f>
        <v>2142.6</v>
      </c>
      <c r="L330" s="140">
        <f>L331</f>
        <v>0</v>
      </c>
      <c r="M330" s="6"/>
      <c r="N330" s="6"/>
      <c r="O330" s="6"/>
      <c r="P330" s="6"/>
    </row>
    <row r="331" spans="1:16" s="51" customFormat="1" ht="32.25">
      <c r="A331" s="125" t="s">
        <v>149</v>
      </c>
      <c r="B331" s="121" t="s">
        <v>104</v>
      </c>
      <c r="C331" s="117" t="s">
        <v>66</v>
      </c>
      <c r="D331" s="117" t="s">
        <v>112</v>
      </c>
      <c r="E331" s="121" t="s">
        <v>239</v>
      </c>
      <c r="F331" s="121" t="s">
        <v>125</v>
      </c>
      <c r="G331" s="104">
        <v>25000</v>
      </c>
      <c r="H331" s="113"/>
      <c r="I331" s="140">
        <f>I332+I333</f>
        <v>2157.6</v>
      </c>
      <c r="J331" s="140">
        <f>J332+J333</f>
        <v>0</v>
      </c>
      <c r="K331" s="140">
        <f>K332+K333</f>
        <v>2142.6</v>
      </c>
      <c r="L331" s="140">
        <f>L332+L333</f>
        <v>0</v>
      </c>
      <c r="M331" s="6"/>
      <c r="N331" s="6"/>
      <c r="O331" s="6"/>
      <c r="P331" s="6"/>
    </row>
    <row r="332" spans="1:16" s="53" customFormat="1" ht="32.25">
      <c r="A332" s="120" t="s">
        <v>31</v>
      </c>
      <c r="B332" s="121" t="s">
        <v>104</v>
      </c>
      <c r="C332" s="117" t="s">
        <v>66</v>
      </c>
      <c r="D332" s="117" t="s">
        <v>112</v>
      </c>
      <c r="E332" s="121" t="s">
        <v>28</v>
      </c>
      <c r="F332" s="121"/>
      <c r="G332" s="104">
        <f aca="true" t="shared" si="17" ref="G332:H334">G333</f>
        <v>2020</v>
      </c>
      <c r="H332" s="113">
        <f t="shared" si="17"/>
        <v>2020</v>
      </c>
      <c r="I332" s="140">
        <f>1634.1+493.5</f>
        <v>2127.6</v>
      </c>
      <c r="J332" s="140"/>
      <c r="K332" s="140">
        <f>493.5+1634.1</f>
        <v>2127.6</v>
      </c>
      <c r="L332" s="158"/>
      <c r="M332" s="125"/>
      <c r="N332" s="125"/>
      <c r="O332" s="125"/>
      <c r="P332" s="125"/>
    </row>
    <row r="333" spans="1:16" s="53" customFormat="1" ht="32.25">
      <c r="A333" s="120" t="s">
        <v>32</v>
      </c>
      <c r="B333" s="121" t="s">
        <v>104</v>
      </c>
      <c r="C333" s="117" t="s">
        <v>66</v>
      </c>
      <c r="D333" s="117" t="s">
        <v>112</v>
      </c>
      <c r="E333" s="121" t="s">
        <v>30</v>
      </c>
      <c r="F333" s="121"/>
      <c r="G333" s="104">
        <f t="shared" si="17"/>
        <v>2020</v>
      </c>
      <c r="H333" s="113">
        <f t="shared" si="17"/>
        <v>2020</v>
      </c>
      <c r="I333" s="140">
        <v>30</v>
      </c>
      <c r="J333" s="140"/>
      <c r="K333" s="140">
        <v>15</v>
      </c>
      <c r="L333" s="158"/>
      <c r="M333" s="125"/>
      <c r="N333" s="125"/>
      <c r="O333" s="125"/>
      <c r="P333" s="125"/>
    </row>
    <row r="334" spans="1:16" s="53" customFormat="1" ht="79.5">
      <c r="A334" s="120" t="s">
        <v>241</v>
      </c>
      <c r="B334" s="121" t="s">
        <v>104</v>
      </c>
      <c r="C334" s="117" t="s">
        <v>66</v>
      </c>
      <c r="D334" s="117" t="s">
        <v>112</v>
      </c>
      <c r="E334" s="121" t="s">
        <v>240</v>
      </c>
      <c r="F334" s="121"/>
      <c r="G334" s="104">
        <f t="shared" si="17"/>
        <v>2020</v>
      </c>
      <c r="H334" s="113">
        <f t="shared" si="17"/>
        <v>2020</v>
      </c>
      <c r="I334" s="140">
        <f aca="true" t="shared" si="18" ref="I334:L335">I335</f>
        <v>254.3</v>
      </c>
      <c r="J334" s="140">
        <f t="shared" si="18"/>
        <v>0</v>
      </c>
      <c r="K334" s="140">
        <f t="shared" si="18"/>
        <v>269.3</v>
      </c>
      <c r="L334" s="140">
        <f t="shared" si="18"/>
        <v>0</v>
      </c>
      <c r="M334" s="125"/>
      <c r="N334" s="125"/>
      <c r="O334" s="125"/>
      <c r="P334" s="125"/>
    </row>
    <row r="335" spans="1:16" s="53" customFormat="1" ht="32.25">
      <c r="A335" s="125" t="s">
        <v>149</v>
      </c>
      <c r="B335" s="121" t="s">
        <v>104</v>
      </c>
      <c r="C335" s="117" t="s">
        <v>66</v>
      </c>
      <c r="D335" s="117" t="s">
        <v>112</v>
      </c>
      <c r="E335" s="121" t="s">
        <v>240</v>
      </c>
      <c r="F335" s="121" t="s">
        <v>125</v>
      </c>
      <c r="G335" s="104">
        <v>2020</v>
      </c>
      <c r="H335" s="113">
        <v>2020</v>
      </c>
      <c r="I335" s="140">
        <f t="shared" si="18"/>
        <v>254.3</v>
      </c>
      <c r="J335" s="140">
        <f t="shared" si="18"/>
        <v>0</v>
      </c>
      <c r="K335" s="140">
        <f t="shared" si="18"/>
        <v>269.3</v>
      </c>
      <c r="L335" s="140">
        <f t="shared" si="18"/>
        <v>0</v>
      </c>
      <c r="M335" s="125"/>
      <c r="N335" s="125"/>
      <c r="O335" s="125"/>
      <c r="P335" s="125"/>
    </row>
    <row r="336" spans="1:16" s="53" customFormat="1" ht="32.25">
      <c r="A336" s="120" t="s">
        <v>38</v>
      </c>
      <c r="B336" s="121" t="s">
        <v>104</v>
      </c>
      <c r="C336" s="117" t="s">
        <v>66</v>
      </c>
      <c r="D336" s="117" t="s">
        <v>112</v>
      </c>
      <c r="E336" s="121" t="s">
        <v>36</v>
      </c>
      <c r="F336" s="121"/>
      <c r="G336" s="104">
        <f>G337</f>
        <v>352000</v>
      </c>
      <c r="H336" s="113"/>
      <c r="I336" s="140">
        <v>254.3</v>
      </c>
      <c r="J336" s="140"/>
      <c r="K336" s="140">
        <v>269.3</v>
      </c>
      <c r="L336" s="158"/>
      <c r="M336" s="125"/>
      <c r="N336" s="125"/>
      <c r="O336" s="125"/>
      <c r="P336" s="125"/>
    </row>
    <row r="337" spans="1:16" s="53" customFormat="1" ht="32.25">
      <c r="A337" s="120" t="s">
        <v>39</v>
      </c>
      <c r="B337" s="121" t="s">
        <v>104</v>
      </c>
      <c r="C337" s="117" t="s">
        <v>66</v>
      </c>
      <c r="D337" s="117" t="s">
        <v>112</v>
      </c>
      <c r="E337" s="121" t="s">
        <v>37</v>
      </c>
      <c r="F337" s="121"/>
      <c r="G337" s="104">
        <f>G338+G340</f>
        <v>352000</v>
      </c>
      <c r="H337" s="113"/>
      <c r="I337" s="140">
        <f aca="true" t="shared" si="19" ref="I337:L339">I338</f>
        <v>1482.3</v>
      </c>
      <c r="J337" s="140">
        <f t="shared" si="19"/>
        <v>0</v>
      </c>
      <c r="K337" s="140">
        <f t="shared" si="19"/>
        <v>1464.9</v>
      </c>
      <c r="L337" s="140">
        <f t="shared" si="19"/>
        <v>0</v>
      </c>
      <c r="M337" s="125"/>
      <c r="N337" s="125"/>
      <c r="O337" s="125"/>
      <c r="P337" s="125"/>
    </row>
    <row r="338" spans="1:16" s="53" customFormat="1" ht="48">
      <c r="A338" s="120" t="s">
        <v>165</v>
      </c>
      <c r="B338" s="121" t="s">
        <v>104</v>
      </c>
      <c r="C338" s="117" t="s">
        <v>66</v>
      </c>
      <c r="D338" s="117" t="s">
        <v>112</v>
      </c>
      <c r="E338" s="121" t="s">
        <v>242</v>
      </c>
      <c r="F338" s="121"/>
      <c r="G338" s="104">
        <f>G339</f>
        <v>340000</v>
      </c>
      <c r="H338" s="113"/>
      <c r="I338" s="140">
        <f t="shared" si="19"/>
        <v>1482.3</v>
      </c>
      <c r="J338" s="140">
        <f t="shared" si="19"/>
        <v>0</v>
      </c>
      <c r="K338" s="140">
        <f t="shared" si="19"/>
        <v>1464.9</v>
      </c>
      <c r="L338" s="140">
        <f t="shared" si="19"/>
        <v>0</v>
      </c>
      <c r="M338" s="125"/>
      <c r="N338" s="125"/>
      <c r="O338" s="125"/>
      <c r="P338" s="125"/>
    </row>
    <row r="339" spans="1:16" s="53" customFormat="1" ht="32.25">
      <c r="A339" s="125" t="s">
        <v>149</v>
      </c>
      <c r="B339" s="121" t="s">
        <v>104</v>
      </c>
      <c r="C339" s="117" t="s">
        <v>66</v>
      </c>
      <c r="D339" s="117" t="s">
        <v>112</v>
      </c>
      <c r="E339" s="121" t="s">
        <v>242</v>
      </c>
      <c r="F339" s="121" t="s">
        <v>125</v>
      </c>
      <c r="G339" s="104">
        <f>245000+10000+85000</f>
        <v>340000</v>
      </c>
      <c r="H339" s="113"/>
      <c r="I339" s="140">
        <f t="shared" si="19"/>
        <v>1482.3</v>
      </c>
      <c r="J339" s="140">
        <f t="shared" si="19"/>
        <v>0</v>
      </c>
      <c r="K339" s="140">
        <f t="shared" si="19"/>
        <v>1464.9</v>
      </c>
      <c r="L339" s="140">
        <f t="shared" si="19"/>
        <v>0</v>
      </c>
      <c r="M339" s="125"/>
      <c r="N339" s="125"/>
      <c r="O339" s="125"/>
      <c r="P339" s="125"/>
    </row>
    <row r="340" spans="1:16" s="53" customFormat="1" ht="32.25">
      <c r="A340" s="120" t="s">
        <v>40</v>
      </c>
      <c r="B340" s="121" t="s">
        <v>104</v>
      </c>
      <c r="C340" s="117" t="s">
        <v>66</v>
      </c>
      <c r="D340" s="117" t="s">
        <v>112</v>
      </c>
      <c r="E340" s="121" t="s">
        <v>35</v>
      </c>
      <c r="F340" s="121"/>
      <c r="G340" s="104">
        <f>G341</f>
        <v>12000</v>
      </c>
      <c r="H340" s="113"/>
      <c r="I340" s="140">
        <f>I341+I342</f>
        <v>1482.3</v>
      </c>
      <c r="J340" s="140">
        <f>J341+J342</f>
        <v>0</v>
      </c>
      <c r="K340" s="140">
        <f>K341+K342</f>
        <v>1464.9</v>
      </c>
      <c r="L340" s="140">
        <f>L341+L342</f>
        <v>0</v>
      </c>
      <c r="M340" s="125"/>
      <c r="N340" s="125"/>
      <c r="O340" s="125"/>
      <c r="P340" s="125"/>
    </row>
    <row r="341" spans="1:16" s="53" customFormat="1" ht="32.25">
      <c r="A341" s="125" t="s">
        <v>149</v>
      </c>
      <c r="B341" s="121" t="s">
        <v>104</v>
      </c>
      <c r="C341" s="117" t="s">
        <v>66</v>
      </c>
      <c r="D341" s="117" t="s">
        <v>112</v>
      </c>
      <c r="E341" s="121" t="s">
        <v>35</v>
      </c>
      <c r="F341" s="121" t="s">
        <v>125</v>
      </c>
      <c r="G341" s="104">
        <v>12000</v>
      </c>
      <c r="H341" s="113"/>
      <c r="I341" s="140">
        <f>1185.1+279.8</f>
        <v>1464.8999999999999</v>
      </c>
      <c r="J341" s="140"/>
      <c r="K341" s="140">
        <v>1464.9</v>
      </c>
      <c r="L341" s="158"/>
      <c r="M341" s="125"/>
      <c r="N341" s="125"/>
      <c r="O341" s="125"/>
      <c r="P341" s="125"/>
    </row>
    <row r="342" spans="1:16" s="53" customFormat="1" ht="48">
      <c r="A342" s="120" t="s">
        <v>151</v>
      </c>
      <c r="B342" s="121" t="s">
        <v>104</v>
      </c>
      <c r="C342" s="117" t="s">
        <v>66</v>
      </c>
      <c r="D342" s="117" t="s">
        <v>112</v>
      </c>
      <c r="E342" s="121" t="s">
        <v>152</v>
      </c>
      <c r="F342" s="121"/>
      <c r="G342" s="104">
        <f>G343</f>
        <v>24000</v>
      </c>
      <c r="H342" s="113"/>
      <c r="I342" s="140">
        <v>17.4</v>
      </c>
      <c r="J342" s="140"/>
      <c r="K342" s="140"/>
      <c r="L342" s="158"/>
      <c r="M342" s="125"/>
      <c r="N342" s="125"/>
      <c r="O342" s="125"/>
      <c r="P342" s="125"/>
    </row>
    <row r="343" spans="1:16" s="53" customFormat="1" ht="32.25">
      <c r="A343" s="120" t="s">
        <v>245</v>
      </c>
      <c r="B343" s="121" t="s">
        <v>104</v>
      </c>
      <c r="C343" s="117" t="s">
        <v>66</v>
      </c>
      <c r="D343" s="117" t="s">
        <v>112</v>
      </c>
      <c r="E343" s="121" t="s">
        <v>244</v>
      </c>
      <c r="F343" s="121"/>
      <c r="G343" s="104">
        <f>G344</f>
        <v>24000</v>
      </c>
      <c r="H343" s="113"/>
      <c r="I343" s="140" t="e">
        <f>I344</f>
        <v>#REF!</v>
      </c>
      <c r="J343" s="140" t="e">
        <f>J344</f>
        <v>#REF!</v>
      </c>
      <c r="K343" s="140" t="e">
        <f>K344</f>
        <v>#REF!</v>
      </c>
      <c r="L343" s="140" t="e">
        <f>L344</f>
        <v>#REF!</v>
      </c>
      <c r="M343" s="125"/>
      <c r="N343" s="125"/>
      <c r="O343" s="125"/>
      <c r="P343" s="125"/>
    </row>
    <row r="344" spans="1:16" s="51" customFormat="1" ht="18.75">
      <c r="A344" s="120" t="s">
        <v>169</v>
      </c>
      <c r="B344" s="121" t="s">
        <v>104</v>
      </c>
      <c r="C344" s="117" t="s">
        <v>66</v>
      </c>
      <c r="D344" s="117" t="s">
        <v>112</v>
      </c>
      <c r="E344" s="121" t="s">
        <v>243</v>
      </c>
      <c r="F344" s="121"/>
      <c r="G344" s="104">
        <f>G345</f>
        <v>24000</v>
      </c>
      <c r="H344" s="113"/>
      <c r="I344" s="140" t="e">
        <f>I345+I350</f>
        <v>#REF!</v>
      </c>
      <c r="J344" s="140" t="e">
        <f>J345+J350</f>
        <v>#REF!</v>
      </c>
      <c r="K344" s="140" t="e">
        <f>K345+K350</f>
        <v>#REF!</v>
      </c>
      <c r="L344" s="140" t="e">
        <f>L345+L350</f>
        <v>#REF!</v>
      </c>
      <c r="M344" s="6"/>
      <c r="N344" s="6"/>
      <c r="O344" s="6"/>
      <c r="P344" s="6"/>
    </row>
    <row r="345" spans="1:16" s="51" customFormat="1" ht="32.25">
      <c r="A345" s="125" t="s">
        <v>149</v>
      </c>
      <c r="B345" s="121" t="s">
        <v>104</v>
      </c>
      <c r="C345" s="117" t="s">
        <v>66</v>
      </c>
      <c r="D345" s="117" t="s">
        <v>112</v>
      </c>
      <c r="E345" s="121" t="s">
        <v>243</v>
      </c>
      <c r="F345" s="121" t="s">
        <v>125</v>
      </c>
      <c r="G345" s="104">
        <f>2000+1000+3000+18000</f>
        <v>24000</v>
      </c>
      <c r="H345" s="113"/>
      <c r="I345" s="140">
        <f aca="true" t="shared" si="20" ref="I345:L346">I346</f>
        <v>65.9</v>
      </c>
      <c r="J345" s="140">
        <f t="shared" si="20"/>
        <v>0</v>
      </c>
      <c r="K345" s="140">
        <f t="shared" si="20"/>
        <v>65.9</v>
      </c>
      <c r="L345" s="140">
        <f t="shared" si="20"/>
        <v>0</v>
      </c>
      <c r="M345" s="6"/>
      <c r="N345" s="6"/>
      <c r="O345" s="6"/>
      <c r="P345" s="6"/>
    </row>
    <row r="346" spans="1:16" s="51" customFormat="1" ht="32.25">
      <c r="A346" s="120" t="s">
        <v>173</v>
      </c>
      <c r="B346" s="121" t="s">
        <v>104</v>
      </c>
      <c r="C346" s="117" t="s">
        <v>66</v>
      </c>
      <c r="D346" s="117" t="s">
        <v>112</v>
      </c>
      <c r="E346" s="121" t="s">
        <v>171</v>
      </c>
      <c r="F346" s="121"/>
      <c r="G346" s="104">
        <f>G347</f>
        <v>287200</v>
      </c>
      <c r="H346" s="113"/>
      <c r="I346" s="140">
        <f t="shared" si="20"/>
        <v>65.9</v>
      </c>
      <c r="J346" s="140">
        <f t="shared" si="20"/>
        <v>0</v>
      </c>
      <c r="K346" s="140">
        <f t="shared" si="20"/>
        <v>65.9</v>
      </c>
      <c r="L346" s="140">
        <f t="shared" si="20"/>
        <v>0</v>
      </c>
      <c r="M346" s="6"/>
      <c r="N346" s="6"/>
      <c r="O346" s="6"/>
      <c r="P346" s="6"/>
    </row>
    <row r="347" spans="1:16" s="51" customFormat="1" ht="32.25">
      <c r="A347" s="120" t="s">
        <v>174</v>
      </c>
      <c r="B347" s="121" t="s">
        <v>104</v>
      </c>
      <c r="C347" s="117" t="s">
        <v>66</v>
      </c>
      <c r="D347" s="117" t="s">
        <v>112</v>
      </c>
      <c r="E347" s="121" t="s">
        <v>172</v>
      </c>
      <c r="F347" s="121"/>
      <c r="G347" s="104">
        <f>G348</f>
        <v>287200</v>
      </c>
      <c r="H347" s="113"/>
      <c r="I347" s="140">
        <f>I348+I349</f>
        <v>65.9</v>
      </c>
      <c r="J347" s="140">
        <f>J348+J349</f>
        <v>0</v>
      </c>
      <c r="K347" s="140">
        <f>K348+K349</f>
        <v>65.9</v>
      </c>
      <c r="L347" s="140">
        <f>L348+L349</f>
        <v>0</v>
      </c>
      <c r="M347" s="6"/>
      <c r="N347" s="6"/>
      <c r="O347" s="6"/>
      <c r="P347" s="6"/>
    </row>
    <row r="348" spans="1:16" s="51" customFormat="1" ht="48">
      <c r="A348" s="120" t="s">
        <v>175</v>
      </c>
      <c r="B348" s="121" t="s">
        <v>104</v>
      </c>
      <c r="C348" s="117" t="s">
        <v>66</v>
      </c>
      <c r="D348" s="117" t="s">
        <v>112</v>
      </c>
      <c r="E348" s="121" t="s">
        <v>170</v>
      </c>
      <c r="F348" s="121"/>
      <c r="G348" s="104">
        <f>G349</f>
        <v>287200</v>
      </c>
      <c r="H348" s="113"/>
      <c r="I348" s="140">
        <v>32.9</v>
      </c>
      <c r="J348" s="140"/>
      <c r="K348" s="140">
        <v>32.9</v>
      </c>
      <c r="L348" s="145"/>
      <c r="M348" s="6"/>
      <c r="N348" s="6"/>
      <c r="O348" s="6"/>
      <c r="P348" s="6"/>
    </row>
    <row r="349" spans="1:16" s="51" customFormat="1" ht="32.25">
      <c r="A349" s="125" t="s">
        <v>149</v>
      </c>
      <c r="B349" s="121" t="s">
        <v>104</v>
      </c>
      <c r="C349" s="117" t="s">
        <v>66</v>
      </c>
      <c r="D349" s="117" t="s">
        <v>112</v>
      </c>
      <c r="E349" s="121" t="s">
        <v>170</v>
      </c>
      <c r="F349" s="121" t="s">
        <v>125</v>
      </c>
      <c r="G349" s="104">
        <f>30000+90000+167200</f>
        <v>287200</v>
      </c>
      <c r="H349" s="113"/>
      <c r="I349" s="140">
        <v>33</v>
      </c>
      <c r="J349" s="140"/>
      <c r="K349" s="140">
        <v>33</v>
      </c>
      <c r="L349" s="145"/>
      <c r="M349" s="6"/>
      <c r="N349" s="6"/>
      <c r="O349" s="6"/>
      <c r="P349" s="6"/>
    </row>
    <row r="350" spans="1:16" s="51" customFormat="1" ht="32.25">
      <c r="A350" s="120" t="s">
        <v>140</v>
      </c>
      <c r="B350" s="121" t="s">
        <v>104</v>
      </c>
      <c r="C350" s="117" t="s">
        <v>66</v>
      </c>
      <c r="D350" s="117" t="s">
        <v>112</v>
      </c>
      <c r="E350" s="121" t="s">
        <v>139</v>
      </c>
      <c r="F350" s="121"/>
      <c r="G350" s="104">
        <f>G351</f>
        <v>158300</v>
      </c>
      <c r="H350" s="113"/>
      <c r="I350" s="140" t="e">
        <f>I351+I355</f>
        <v>#REF!</v>
      </c>
      <c r="J350" s="140" t="e">
        <f>J351+J355</f>
        <v>#REF!</v>
      </c>
      <c r="K350" s="140" t="e">
        <f>K351+K355</f>
        <v>#REF!</v>
      </c>
      <c r="L350" s="140" t="e">
        <f>L351+L355</f>
        <v>#REF!</v>
      </c>
      <c r="M350" s="6"/>
      <c r="N350" s="6"/>
      <c r="O350" s="6"/>
      <c r="P350" s="6"/>
    </row>
    <row r="351" spans="1:16" s="51" customFormat="1" ht="32.25">
      <c r="A351" s="120" t="s">
        <v>57</v>
      </c>
      <c r="B351" s="121" t="s">
        <v>104</v>
      </c>
      <c r="C351" s="117" t="s">
        <v>66</v>
      </c>
      <c r="D351" s="117" t="s">
        <v>112</v>
      </c>
      <c r="E351" s="121" t="s">
        <v>55</v>
      </c>
      <c r="F351" s="121"/>
      <c r="G351" s="104">
        <f>G352</f>
        <v>158300</v>
      </c>
      <c r="H351" s="113"/>
      <c r="I351" s="140">
        <f>I352</f>
        <v>12</v>
      </c>
      <c r="J351" s="140">
        <f>J352</f>
        <v>0</v>
      </c>
      <c r="K351" s="140">
        <f>K352</f>
        <v>12</v>
      </c>
      <c r="L351" s="140">
        <f>L352</f>
        <v>0</v>
      </c>
      <c r="M351" s="6"/>
      <c r="N351" s="6"/>
      <c r="O351" s="6"/>
      <c r="P351" s="6"/>
    </row>
    <row r="352" spans="1:16" s="51" customFormat="1" ht="20.25" customHeight="1">
      <c r="A352" s="120" t="s">
        <v>169</v>
      </c>
      <c r="B352" s="121" t="s">
        <v>104</v>
      </c>
      <c r="C352" s="117" t="s">
        <v>66</v>
      </c>
      <c r="D352" s="117" t="s">
        <v>112</v>
      </c>
      <c r="E352" s="121" t="s">
        <v>56</v>
      </c>
      <c r="F352" s="121"/>
      <c r="G352" s="104">
        <f>G353+G354</f>
        <v>158300</v>
      </c>
      <c r="H352" s="113"/>
      <c r="I352" s="140">
        <f>I354</f>
        <v>12</v>
      </c>
      <c r="J352" s="140">
        <f>J354</f>
        <v>0</v>
      </c>
      <c r="K352" s="140">
        <f>K354</f>
        <v>12</v>
      </c>
      <c r="L352" s="140">
        <f>L354</f>
        <v>0</v>
      </c>
      <c r="M352" s="6"/>
      <c r="N352" s="6"/>
      <c r="O352" s="6"/>
      <c r="P352" s="6"/>
    </row>
    <row r="353" spans="1:16" s="51" customFormat="1" ht="70.5" customHeight="1">
      <c r="A353" s="120" t="s">
        <v>147</v>
      </c>
      <c r="B353" s="121" t="s">
        <v>104</v>
      </c>
      <c r="C353" s="117" t="s">
        <v>66</v>
      </c>
      <c r="D353" s="117" t="s">
        <v>112</v>
      </c>
      <c r="E353" s="121" t="s">
        <v>56</v>
      </c>
      <c r="F353" s="121" t="s">
        <v>124</v>
      </c>
      <c r="G353" s="104">
        <v>36600</v>
      </c>
      <c r="H353" s="113"/>
      <c r="I353" s="140"/>
      <c r="J353" s="140"/>
      <c r="K353" s="140"/>
      <c r="L353" s="140"/>
      <c r="M353" s="6"/>
      <c r="N353" s="6"/>
      <c r="O353" s="6"/>
      <c r="P353" s="6"/>
    </row>
    <row r="354" spans="1:16" s="51" customFormat="1" ht="32.25">
      <c r="A354" s="125" t="s">
        <v>149</v>
      </c>
      <c r="B354" s="121" t="s">
        <v>104</v>
      </c>
      <c r="C354" s="117" t="s">
        <v>66</v>
      </c>
      <c r="D354" s="117" t="s">
        <v>112</v>
      </c>
      <c r="E354" s="121" t="s">
        <v>56</v>
      </c>
      <c r="F354" s="121" t="s">
        <v>125</v>
      </c>
      <c r="G354" s="80">
        <f>33500+32400+43500+12300</f>
        <v>121700</v>
      </c>
      <c r="H354" s="113"/>
      <c r="I354" s="140">
        <v>12</v>
      </c>
      <c r="J354" s="140"/>
      <c r="K354" s="140">
        <v>12</v>
      </c>
      <c r="L354" s="145"/>
      <c r="M354" s="6"/>
      <c r="N354" s="6">
        <v>12300</v>
      </c>
      <c r="O354" s="6" t="s">
        <v>332</v>
      </c>
      <c r="P354" s="6"/>
    </row>
    <row r="355" spans="1:16" s="59" customFormat="1" ht="18.75">
      <c r="A355" s="105" t="s">
        <v>78</v>
      </c>
      <c r="B355" s="106" t="s">
        <v>104</v>
      </c>
      <c r="C355" s="115" t="s">
        <v>79</v>
      </c>
      <c r="D355" s="115"/>
      <c r="E355" s="106"/>
      <c r="F355" s="106"/>
      <c r="G355" s="108">
        <f>G356+G371+G402+G413</f>
        <v>189924816.59</v>
      </c>
      <c r="H355" s="109">
        <f>H356+H371+H402+H413</f>
        <v>115887040</v>
      </c>
      <c r="I355" s="144" t="e">
        <f>I356</f>
        <v>#REF!</v>
      </c>
      <c r="J355" s="144" t="e">
        <f>J356</f>
        <v>#REF!</v>
      </c>
      <c r="K355" s="144" t="e">
        <f>K356</f>
        <v>#REF!</v>
      </c>
      <c r="L355" s="144" t="e">
        <f>L356</f>
        <v>#REF!</v>
      </c>
      <c r="M355" s="123"/>
      <c r="N355" s="123"/>
      <c r="O355" s="123"/>
      <c r="P355" s="123"/>
    </row>
    <row r="356" spans="1:16" s="59" customFormat="1" ht="18.75">
      <c r="A356" s="105" t="s">
        <v>73</v>
      </c>
      <c r="B356" s="106" t="s">
        <v>104</v>
      </c>
      <c r="C356" s="115" t="s">
        <v>79</v>
      </c>
      <c r="D356" s="115" t="s">
        <v>66</v>
      </c>
      <c r="E356" s="107"/>
      <c r="F356" s="106"/>
      <c r="G356" s="108">
        <f>G357+G367</f>
        <v>77669284.59</v>
      </c>
      <c r="H356" s="109">
        <f>H357+H367</f>
        <v>47986580</v>
      </c>
      <c r="I356" s="144" t="e">
        <f>#REF!</f>
        <v>#REF!</v>
      </c>
      <c r="J356" s="144" t="e">
        <f>#REF!</f>
        <v>#REF!</v>
      </c>
      <c r="K356" s="144" t="e">
        <f>#REF!</f>
        <v>#REF!</v>
      </c>
      <c r="L356" s="144" t="e">
        <f>#REF!</f>
        <v>#REF!</v>
      </c>
      <c r="M356" s="123"/>
      <c r="N356" s="123"/>
      <c r="O356" s="123"/>
      <c r="P356" s="123"/>
    </row>
    <row r="357" spans="1:16" s="51" customFormat="1" ht="32.25">
      <c r="A357" s="22" t="s">
        <v>26</v>
      </c>
      <c r="B357" s="121" t="s">
        <v>104</v>
      </c>
      <c r="C357" s="117" t="s">
        <v>79</v>
      </c>
      <c r="D357" s="117" t="s">
        <v>66</v>
      </c>
      <c r="E357" s="121" t="s">
        <v>25</v>
      </c>
      <c r="F357" s="121"/>
      <c r="G357" s="80">
        <f>G358</f>
        <v>77639284.59</v>
      </c>
      <c r="H357" s="90">
        <f>H358</f>
        <v>47986580</v>
      </c>
      <c r="I357" s="14" t="e">
        <f>I358+I407+I425+I445+#REF!</f>
        <v>#REF!</v>
      </c>
      <c r="J357" s="14" t="e">
        <f>J358+J407+J425+J445+#REF!</f>
        <v>#REF!</v>
      </c>
      <c r="K357" s="14" t="e">
        <f>K358+K407+K425+K445+#REF!</f>
        <v>#REF!</v>
      </c>
      <c r="L357" s="14" t="e">
        <f>L358+L407+L425+L445+#REF!</f>
        <v>#REF!</v>
      </c>
      <c r="M357" s="6"/>
      <c r="N357" s="6"/>
      <c r="O357" s="6"/>
      <c r="P357" s="6"/>
    </row>
    <row r="358" spans="1:16" s="51" customFormat="1" ht="32.25">
      <c r="A358" s="6" t="s">
        <v>27</v>
      </c>
      <c r="B358" s="121" t="s">
        <v>104</v>
      </c>
      <c r="C358" s="117" t="s">
        <v>79</v>
      </c>
      <c r="D358" s="117" t="s">
        <v>66</v>
      </c>
      <c r="E358" s="121" t="s">
        <v>24</v>
      </c>
      <c r="F358" s="117"/>
      <c r="G358" s="80">
        <f>G359+G361+G363+G365</f>
        <v>77639284.59</v>
      </c>
      <c r="H358" s="90">
        <f>H359+H361+H363+H365</f>
        <v>47986580</v>
      </c>
      <c r="I358" s="140" t="e">
        <f>I359+I382</f>
        <v>#REF!</v>
      </c>
      <c r="J358" s="140" t="e">
        <f>J359+J382</f>
        <v>#REF!</v>
      </c>
      <c r="K358" s="140" t="e">
        <f>K359+K382</f>
        <v>#REF!</v>
      </c>
      <c r="L358" s="140" t="e">
        <f>L359+L382</f>
        <v>#REF!</v>
      </c>
      <c r="M358" s="6"/>
      <c r="N358" s="6"/>
      <c r="O358" s="6"/>
      <c r="P358" s="6"/>
    </row>
    <row r="359" spans="1:16" s="51" customFormat="1" ht="63.75">
      <c r="A359" s="6" t="s">
        <v>183</v>
      </c>
      <c r="B359" s="121" t="s">
        <v>104</v>
      </c>
      <c r="C359" s="117" t="s">
        <v>79</v>
      </c>
      <c r="D359" s="117" t="s">
        <v>66</v>
      </c>
      <c r="E359" s="121" t="s">
        <v>246</v>
      </c>
      <c r="F359" s="117"/>
      <c r="G359" s="80">
        <f>G360</f>
        <v>29652704.59</v>
      </c>
      <c r="H359" s="113"/>
      <c r="I359" s="140" t="e">
        <f>I360</f>
        <v>#REF!</v>
      </c>
      <c r="J359" s="140" t="e">
        <f>J360</f>
        <v>#REF!</v>
      </c>
      <c r="K359" s="140" t="e">
        <f>K360</f>
        <v>#REF!</v>
      </c>
      <c r="L359" s="158" t="e">
        <f>L360</f>
        <v>#REF!</v>
      </c>
      <c r="M359" s="6"/>
      <c r="N359" s="6"/>
      <c r="O359" s="6"/>
      <c r="P359" s="6"/>
    </row>
    <row r="360" spans="1:16" s="51" customFormat="1" ht="32.25">
      <c r="A360" s="22" t="s">
        <v>189</v>
      </c>
      <c r="B360" s="121" t="s">
        <v>104</v>
      </c>
      <c r="C360" s="117" t="s">
        <v>79</v>
      </c>
      <c r="D360" s="117" t="s">
        <v>66</v>
      </c>
      <c r="E360" s="121" t="s">
        <v>246</v>
      </c>
      <c r="F360" s="117" t="s">
        <v>127</v>
      </c>
      <c r="G360" s="80">
        <f>34581600-4928895.41</f>
        <v>29652704.59</v>
      </c>
      <c r="H360" s="113"/>
      <c r="I360" s="140" t="e">
        <f>I367</f>
        <v>#REF!</v>
      </c>
      <c r="J360" s="140" t="e">
        <f>J367</f>
        <v>#REF!</v>
      </c>
      <c r="K360" s="140" t="e">
        <f>K367</f>
        <v>#REF!</v>
      </c>
      <c r="L360" s="158" t="e">
        <f>L367</f>
        <v>#REF!</v>
      </c>
      <c r="M360" s="6"/>
      <c r="N360" s="6"/>
      <c r="O360" s="6"/>
      <c r="P360" s="6"/>
    </row>
    <row r="361" spans="1:16" s="51" customFormat="1" ht="79.5">
      <c r="A361" s="22" t="s">
        <v>250</v>
      </c>
      <c r="B361" s="121" t="s">
        <v>104</v>
      </c>
      <c r="C361" s="117" t="s">
        <v>79</v>
      </c>
      <c r="D361" s="117" t="s">
        <v>66</v>
      </c>
      <c r="E361" s="121" t="s">
        <v>249</v>
      </c>
      <c r="F361" s="117"/>
      <c r="G361" s="80">
        <f>G362</f>
        <v>2874590</v>
      </c>
      <c r="H361" s="90">
        <f>H362</f>
        <v>2874590</v>
      </c>
      <c r="I361" s="140"/>
      <c r="J361" s="140"/>
      <c r="K361" s="140"/>
      <c r="L361" s="158"/>
      <c r="M361" s="6"/>
      <c r="N361" s="6"/>
      <c r="O361" s="6"/>
      <c r="P361" s="6"/>
    </row>
    <row r="362" spans="1:16" s="51" customFormat="1" ht="32.25">
      <c r="A362" s="22" t="s">
        <v>189</v>
      </c>
      <c r="B362" s="121" t="s">
        <v>104</v>
      </c>
      <c r="C362" s="117" t="s">
        <v>79</v>
      </c>
      <c r="D362" s="117" t="s">
        <v>66</v>
      </c>
      <c r="E362" s="121" t="s">
        <v>249</v>
      </c>
      <c r="F362" s="117" t="s">
        <v>127</v>
      </c>
      <c r="G362" s="80">
        <f>2874590</f>
        <v>2874590</v>
      </c>
      <c r="H362" s="90">
        <f>2874590</f>
        <v>2874590</v>
      </c>
      <c r="I362" s="140"/>
      <c r="J362" s="140"/>
      <c r="K362" s="140"/>
      <c r="L362" s="158"/>
      <c r="M362" s="6"/>
      <c r="N362" s="6"/>
      <c r="O362" s="6"/>
      <c r="P362" s="6"/>
    </row>
    <row r="363" spans="1:16" s="51" customFormat="1" ht="79.5">
      <c r="A363" s="22" t="s">
        <v>253</v>
      </c>
      <c r="B363" s="121" t="s">
        <v>104</v>
      </c>
      <c r="C363" s="117" t="s">
        <v>79</v>
      </c>
      <c r="D363" s="117" t="s">
        <v>66</v>
      </c>
      <c r="E363" s="121" t="s">
        <v>251</v>
      </c>
      <c r="F363" s="117"/>
      <c r="G363" s="80">
        <f>G364</f>
        <v>449790</v>
      </c>
      <c r="H363" s="90">
        <f>H364</f>
        <v>449790</v>
      </c>
      <c r="I363" s="140"/>
      <c r="J363" s="140"/>
      <c r="K363" s="140"/>
      <c r="L363" s="158"/>
      <c r="M363" s="6"/>
      <c r="N363" s="6"/>
      <c r="O363" s="6"/>
      <c r="P363" s="6"/>
    </row>
    <row r="364" spans="1:16" s="51" customFormat="1" ht="32.25">
      <c r="A364" s="22" t="s">
        <v>189</v>
      </c>
      <c r="B364" s="121" t="s">
        <v>104</v>
      </c>
      <c r="C364" s="117" t="s">
        <v>79</v>
      </c>
      <c r="D364" s="117" t="s">
        <v>66</v>
      </c>
      <c r="E364" s="121" t="s">
        <v>251</v>
      </c>
      <c r="F364" s="117" t="s">
        <v>127</v>
      </c>
      <c r="G364" s="80">
        <v>449790</v>
      </c>
      <c r="H364" s="90">
        <v>449790</v>
      </c>
      <c r="I364" s="140"/>
      <c r="J364" s="140"/>
      <c r="K364" s="140"/>
      <c r="L364" s="158"/>
      <c r="M364" s="6"/>
      <c r="N364" s="6"/>
      <c r="O364" s="6"/>
      <c r="P364" s="6"/>
    </row>
    <row r="365" spans="1:16" s="51" customFormat="1" ht="63.75">
      <c r="A365" s="22" t="s">
        <v>254</v>
      </c>
      <c r="B365" s="121" t="s">
        <v>104</v>
      </c>
      <c r="C365" s="117" t="s">
        <v>79</v>
      </c>
      <c r="D365" s="117" t="s">
        <v>66</v>
      </c>
      <c r="E365" s="121" t="s">
        <v>252</v>
      </c>
      <c r="F365" s="117"/>
      <c r="G365" s="80">
        <f>G366</f>
        <v>44662200</v>
      </c>
      <c r="H365" s="90">
        <f>H366</f>
        <v>44662200</v>
      </c>
      <c r="I365" s="140"/>
      <c r="J365" s="140"/>
      <c r="K365" s="140"/>
      <c r="L365" s="158"/>
      <c r="M365" s="6"/>
      <c r="N365" s="6"/>
      <c r="O365" s="6"/>
      <c r="P365" s="6"/>
    </row>
    <row r="366" spans="1:16" s="51" customFormat="1" ht="32.25">
      <c r="A366" s="22" t="s">
        <v>189</v>
      </c>
      <c r="B366" s="121" t="s">
        <v>104</v>
      </c>
      <c r="C366" s="117" t="s">
        <v>79</v>
      </c>
      <c r="D366" s="117" t="s">
        <v>66</v>
      </c>
      <c r="E366" s="121" t="s">
        <v>252</v>
      </c>
      <c r="F366" s="117" t="s">
        <v>127</v>
      </c>
      <c r="G366" s="80">
        <v>44662200</v>
      </c>
      <c r="H366" s="90">
        <v>44662200</v>
      </c>
      <c r="I366" s="140"/>
      <c r="J366" s="140"/>
      <c r="K366" s="140"/>
      <c r="L366" s="158"/>
      <c r="M366" s="6"/>
      <c r="N366" s="6"/>
      <c r="O366" s="6"/>
      <c r="P366" s="6"/>
    </row>
    <row r="367" spans="1:16" s="51" customFormat="1" ht="32.25">
      <c r="A367" s="6" t="s">
        <v>31</v>
      </c>
      <c r="B367" s="121" t="s">
        <v>104</v>
      </c>
      <c r="C367" s="117" t="s">
        <v>79</v>
      </c>
      <c r="D367" s="117" t="s">
        <v>66</v>
      </c>
      <c r="E367" s="121" t="s">
        <v>28</v>
      </c>
      <c r="F367" s="117"/>
      <c r="G367" s="80">
        <f>G368</f>
        <v>30000</v>
      </c>
      <c r="H367" s="113"/>
      <c r="I367" s="140" t="e">
        <f>I368</f>
        <v>#REF!</v>
      </c>
      <c r="J367" s="140" t="e">
        <f>J368</f>
        <v>#REF!</v>
      </c>
      <c r="K367" s="140" t="e">
        <f>K368</f>
        <v>#REF!</v>
      </c>
      <c r="L367" s="158" t="e">
        <f>L368</f>
        <v>#REF!</v>
      </c>
      <c r="M367" s="6"/>
      <c r="N367" s="6"/>
      <c r="O367" s="6"/>
      <c r="P367" s="6"/>
    </row>
    <row r="368" spans="1:16" s="51" customFormat="1" ht="32.25">
      <c r="A368" s="22" t="s">
        <v>32</v>
      </c>
      <c r="B368" s="121" t="s">
        <v>104</v>
      </c>
      <c r="C368" s="117" t="s">
        <v>79</v>
      </c>
      <c r="D368" s="117" t="s">
        <v>66</v>
      </c>
      <c r="E368" s="121" t="s">
        <v>30</v>
      </c>
      <c r="F368" s="121"/>
      <c r="G368" s="80">
        <f>G369</f>
        <v>30000</v>
      </c>
      <c r="H368" s="113"/>
      <c r="I368" s="140" t="e">
        <f>I369+I373</f>
        <v>#REF!</v>
      </c>
      <c r="J368" s="140" t="e">
        <f>J369+J373</f>
        <v>#REF!</v>
      </c>
      <c r="K368" s="140" t="e">
        <f>K369+K373</f>
        <v>#REF!</v>
      </c>
      <c r="L368" s="158" t="e">
        <f>L369+L373</f>
        <v>#REF!</v>
      </c>
      <c r="M368" s="6"/>
      <c r="N368" s="6"/>
      <c r="O368" s="6"/>
      <c r="P368" s="6"/>
    </row>
    <row r="369" spans="1:16" s="51" customFormat="1" ht="32.25">
      <c r="A369" s="120" t="s">
        <v>248</v>
      </c>
      <c r="B369" s="121" t="s">
        <v>104</v>
      </c>
      <c r="C369" s="117" t="s">
        <v>79</v>
      </c>
      <c r="D369" s="117" t="s">
        <v>66</v>
      </c>
      <c r="E369" s="121" t="s">
        <v>247</v>
      </c>
      <c r="F369" s="117"/>
      <c r="G369" s="80">
        <f>G370</f>
        <v>30000</v>
      </c>
      <c r="H369" s="113"/>
      <c r="I369" s="140">
        <f>I370</f>
        <v>6854.9</v>
      </c>
      <c r="J369" s="140">
        <f>J370</f>
        <v>0</v>
      </c>
      <c r="K369" s="140">
        <f>K370</f>
        <v>7126.6</v>
      </c>
      <c r="L369" s="158">
        <f>L370</f>
        <v>0</v>
      </c>
      <c r="M369" s="6"/>
      <c r="N369" s="6"/>
      <c r="O369" s="6"/>
      <c r="P369" s="6"/>
    </row>
    <row r="370" spans="1:16" s="55" customFormat="1" ht="32.25">
      <c r="A370" s="22" t="s">
        <v>189</v>
      </c>
      <c r="B370" s="121" t="s">
        <v>104</v>
      </c>
      <c r="C370" s="117" t="s">
        <v>79</v>
      </c>
      <c r="D370" s="117" t="s">
        <v>66</v>
      </c>
      <c r="E370" s="121" t="s">
        <v>247</v>
      </c>
      <c r="F370" s="117" t="s">
        <v>127</v>
      </c>
      <c r="G370" s="104">
        <v>30000</v>
      </c>
      <c r="H370" s="113"/>
      <c r="I370" s="159">
        <f>I371+I372</f>
        <v>6854.9</v>
      </c>
      <c r="J370" s="159">
        <f>J371+J372</f>
        <v>0</v>
      </c>
      <c r="K370" s="159">
        <f>K371+K372</f>
        <v>7126.6</v>
      </c>
      <c r="L370" s="160">
        <f>L371+L372</f>
        <v>0</v>
      </c>
      <c r="M370" s="161"/>
      <c r="N370" s="161"/>
      <c r="O370" s="161"/>
      <c r="P370" s="161"/>
    </row>
    <row r="371" spans="1:16" s="74" customFormat="1" ht="18.75">
      <c r="A371" s="105" t="s">
        <v>86</v>
      </c>
      <c r="B371" s="106" t="s">
        <v>104</v>
      </c>
      <c r="C371" s="106" t="s">
        <v>79</v>
      </c>
      <c r="D371" s="106" t="s">
        <v>68</v>
      </c>
      <c r="E371" s="106"/>
      <c r="F371" s="115"/>
      <c r="G371" s="108">
        <f>G372+G390+G394</f>
        <v>104521832</v>
      </c>
      <c r="H371" s="109">
        <f>H372+H390+H394</f>
        <v>67651860</v>
      </c>
      <c r="I371" s="162">
        <v>6794.9</v>
      </c>
      <c r="J371" s="162"/>
      <c r="K371" s="162">
        <v>7066.6</v>
      </c>
      <c r="L371" s="163"/>
      <c r="M371" s="164"/>
      <c r="N371" s="164"/>
      <c r="O371" s="164"/>
      <c r="P371" s="164"/>
    </row>
    <row r="372" spans="1:16" s="55" customFormat="1" ht="32.25">
      <c r="A372" s="22" t="s">
        <v>26</v>
      </c>
      <c r="B372" s="40" t="s">
        <v>104</v>
      </c>
      <c r="C372" s="40" t="s">
        <v>79</v>
      </c>
      <c r="D372" s="40" t="s">
        <v>68</v>
      </c>
      <c r="E372" s="121" t="s">
        <v>25</v>
      </c>
      <c r="F372" s="121"/>
      <c r="G372" s="104">
        <f>G373</f>
        <v>90247012</v>
      </c>
      <c r="H372" s="113">
        <f>H373</f>
        <v>66099190</v>
      </c>
      <c r="I372" s="159">
        <v>60</v>
      </c>
      <c r="J372" s="159"/>
      <c r="K372" s="159">
        <v>60</v>
      </c>
      <c r="L372" s="160"/>
      <c r="M372" s="161"/>
      <c r="N372" s="161"/>
      <c r="O372" s="161"/>
      <c r="P372" s="161"/>
    </row>
    <row r="373" spans="1:16" s="55" customFormat="1" ht="32.25">
      <c r="A373" s="6" t="s">
        <v>27</v>
      </c>
      <c r="B373" s="40" t="s">
        <v>104</v>
      </c>
      <c r="C373" s="40" t="s">
        <v>79</v>
      </c>
      <c r="D373" s="40" t="s">
        <v>68</v>
      </c>
      <c r="E373" s="121" t="s">
        <v>24</v>
      </c>
      <c r="F373" s="117"/>
      <c r="G373" s="104">
        <f>G374+G376+G378+G380+G382+G384+G386+G388</f>
        <v>90247012</v>
      </c>
      <c r="H373" s="113">
        <f>H374+H376+H378+H380+H382+H384+H386+H388</f>
        <v>66099190</v>
      </c>
      <c r="I373" s="159" t="e">
        <f>I374</f>
        <v>#REF!</v>
      </c>
      <c r="J373" s="159" t="e">
        <f>J374</f>
        <v>#REF!</v>
      </c>
      <c r="K373" s="159" t="e">
        <f>K374</f>
        <v>#REF!</v>
      </c>
      <c r="L373" s="160" t="e">
        <f>L374</f>
        <v>#REF!</v>
      </c>
      <c r="M373" s="161"/>
      <c r="N373" s="161"/>
      <c r="O373" s="161"/>
      <c r="P373" s="161"/>
    </row>
    <row r="374" spans="1:16" s="55" customFormat="1" ht="63.75">
      <c r="A374" s="6" t="s">
        <v>183</v>
      </c>
      <c r="B374" s="40" t="s">
        <v>104</v>
      </c>
      <c r="C374" s="40" t="s">
        <v>79</v>
      </c>
      <c r="D374" s="40" t="s">
        <v>68</v>
      </c>
      <c r="E374" s="121" t="s">
        <v>246</v>
      </c>
      <c r="F374" s="117"/>
      <c r="G374" s="104">
        <f>G375</f>
        <v>22793422</v>
      </c>
      <c r="H374" s="113"/>
      <c r="I374" s="159" t="e">
        <f>#REF!+I375</f>
        <v>#REF!</v>
      </c>
      <c r="J374" s="159" t="e">
        <f>#REF!+J375</f>
        <v>#REF!</v>
      </c>
      <c r="K374" s="159" t="e">
        <f>#REF!+K375</f>
        <v>#REF!</v>
      </c>
      <c r="L374" s="160" t="e">
        <f>#REF!+L375</f>
        <v>#REF!</v>
      </c>
      <c r="M374" s="161"/>
      <c r="N374" s="161"/>
      <c r="O374" s="161"/>
      <c r="P374" s="161"/>
    </row>
    <row r="375" spans="1:16" s="51" customFormat="1" ht="32.25">
      <c r="A375" s="22" t="s">
        <v>189</v>
      </c>
      <c r="B375" s="40" t="s">
        <v>104</v>
      </c>
      <c r="C375" s="40" t="s">
        <v>79</v>
      </c>
      <c r="D375" s="40" t="s">
        <v>68</v>
      </c>
      <c r="E375" s="121" t="s">
        <v>246</v>
      </c>
      <c r="F375" s="117" t="s">
        <v>127</v>
      </c>
      <c r="G375" s="104">
        <f>11889142+10904280</f>
        <v>22793422</v>
      </c>
      <c r="H375" s="113"/>
      <c r="I375" s="165">
        <v>75.6</v>
      </c>
      <c r="J375" s="165"/>
      <c r="K375" s="165">
        <v>75.6</v>
      </c>
      <c r="L375" s="145"/>
      <c r="M375" s="6"/>
      <c r="N375" s="6"/>
      <c r="O375" s="6"/>
      <c r="P375" s="6"/>
    </row>
    <row r="376" spans="1:16" s="51" customFormat="1" ht="32.25">
      <c r="A376" s="125" t="s">
        <v>256</v>
      </c>
      <c r="B376" s="40" t="s">
        <v>104</v>
      </c>
      <c r="C376" s="40" t="s">
        <v>79</v>
      </c>
      <c r="D376" s="40" t="s">
        <v>68</v>
      </c>
      <c r="E376" s="121" t="s">
        <v>255</v>
      </c>
      <c r="F376" s="121"/>
      <c r="G376" s="104">
        <f>G377</f>
        <v>104400</v>
      </c>
      <c r="H376" s="90"/>
      <c r="I376" s="165"/>
      <c r="J376" s="165"/>
      <c r="K376" s="165"/>
      <c r="L376" s="145"/>
      <c r="M376" s="6"/>
      <c r="N376" s="6"/>
      <c r="O376" s="6"/>
      <c r="P376" s="6"/>
    </row>
    <row r="377" spans="1:16" s="51" customFormat="1" ht="32.25">
      <c r="A377" s="22" t="s">
        <v>189</v>
      </c>
      <c r="B377" s="40" t="s">
        <v>104</v>
      </c>
      <c r="C377" s="40" t="s">
        <v>79</v>
      </c>
      <c r="D377" s="40" t="s">
        <v>68</v>
      </c>
      <c r="E377" s="121" t="s">
        <v>255</v>
      </c>
      <c r="F377" s="121" t="s">
        <v>127</v>
      </c>
      <c r="G377" s="104">
        <v>104400</v>
      </c>
      <c r="H377" s="90"/>
      <c r="I377" s="165"/>
      <c r="J377" s="165"/>
      <c r="K377" s="165"/>
      <c r="L377" s="145"/>
      <c r="M377" s="6"/>
      <c r="N377" s="6"/>
      <c r="O377" s="6"/>
      <c r="P377" s="6"/>
    </row>
    <row r="378" spans="1:16" s="51" customFormat="1" ht="18.75">
      <c r="A378" s="120" t="s">
        <v>169</v>
      </c>
      <c r="B378" s="40" t="s">
        <v>104</v>
      </c>
      <c r="C378" s="40" t="s">
        <v>79</v>
      </c>
      <c r="D378" s="40" t="s">
        <v>68</v>
      </c>
      <c r="E378" s="121" t="s">
        <v>257</v>
      </c>
      <c r="F378" s="121"/>
      <c r="G378" s="104">
        <f>G379</f>
        <v>1250000</v>
      </c>
      <c r="H378" s="90"/>
      <c r="I378" s="165"/>
      <c r="J378" s="165"/>
      <c r="K378" s="165"/>
      <c r="L378" s="145"/>
      <c r="M378" s="6"/>
      <c r="N378" s="6"/>
      <c r="O378" s="6"/>
      <c r="P378" s="6"/>
    </row>
    <row r="379" spans="1:16" s="51" customFormat="1" ht="32.25">
      <c r="A379" s="22" t="s">
        <v>189</v>
      </c>
      <c r="B379" s="40" t="s">
        <v>104</v>
      </c>
      <c r="C379" s="40" t="s">
        <v>79</v>
      </c>
      <c r="D379" s="40" t="s">
        <v>68</v>
      </c>
      <c r="E379" s="121" t="s">
        <v>257</v>
      </c>
      <c r="F379" s="121" t="s">
        <v>127</v>
      </c>
      <c r="G379" s="104">
        <f>1250000</f>
        <v>1250000</v>
      </c>
      <c r="H379" s="90"/>
      <c r="I379" s="165"/>
      <c r="J379" s="165"/>
      <c r="K379" s="165"/>
      <c r="L379" s="145"/>
      <c r="M379" s="6"/>
      <c r="N379" s="6"/>
      <c r="O379" s="6"/>
      <c r="P379" s="6"/>
    </row>
    <row r="380" spans="1:16" s="51" customFormat="1" ht="79.5">
      <c r="A380" s="125" t="s">
        <v>250</v>
      </c>
      <c r="B380" s="40" t="s">
        <v>104</v>
      </c>
      <c r="C380" s="40" t="s">
        <v>79</v>
      </c>
      <c r="D380" s="40" t="s">
        <v>68</v>
      </c>
      <c r="E380" s="121" t="s">
        <v>249</v>
      </c>
      <c r="F380" s="121"/>
      <c r="G380" s="104">
        <f>G381</f>
        <v>1552680</v>
      </c>
      <c r="H380" s="113">
        <f>H381</f>
        <v>1552680</v>
      </c>
      <c r="I380" s="165"/>
      <c r="J380" s="165"/>
      <c r="K380" s="165"/>
      <c r="L380" s="145"/>
      <c r="M380" s="6"/>
      <c r="N380" s="6"/>
      <c r="O380" s="6"/>
      <c r="P380" s="6"/>
    </row>
    <row r="381" spans="1:16" s="51" customFormat="1" ht="32.25">
      <c r="A381" s="22" t="s">
        <v>189</v>
      </c>
      <c r="B381" s="40" t="s">
        <v>104</v>
      </c>
      <c r="C381" s="40" t="s">
        <v>79</v>
      </c>
      <c r="D381" s="40" t="s">
        <v>68</v>
      </c>
      <c r="E381" s="121" t="s">
        <v>249</v>
      </c>
      <c r="F381" s="121" t="s">
        <v>127</v>
      </c>
      <c r="G381" s="104">
        <f>3105350-1552670</f>
        <v>1552680</v>
      </c>
      <c r="H381" s="104">
        <f>3105350-1552670</f>
        <v>1552680</v>
      </c>
      <c r="I381" s="165"/>
      <c r="J381" s="165"/>
      <c r="K381" s="165"/>
      <c r="L381" s="145"/>
      <c r="M381" s="6"/>
      <c r="N381" s="6"/>
      <c r="O381" s="6"/>
      <c r="P381" s="6"/>
    </row>
    <row r="382" spans="1:16" s="51" customFormat="1" ht="79.5">
      <c r="A382" s="125" t="s">
        <v>259</v>
      </c>
      <c r="B382" s="40" t="s">
        <v>104</v>
      </c>
      <c r="C382" s="40" t="s">
        <v>79</v>
      </c>
      <c r="D382" s="40" t="s">
        <v>68</v>
      </c>
      <c r="E382" s="121" t="s">
        <v>258</v>
      </c>
      <c r="F382" s="40"/>
      <c r="G382" s="80">
        <f aca="true" t="shared" si="21" ref="G382:L382">G383</f>
        <v>98500</v>
      </c>
      <c r="H382" s="90">
        <f t="shared" si="21"/>
        <v>98500</v>
      </c>
      <c r="I382" s="140" t="e">
        <f t="shared" si="21"/>
        <v>#REF!</v>
      </c>
      <c r="J382" s="140" t="e">
        <f t="shared" si="21"/>
        <v>#REF!</v>
      </c>
      <c r="K382" s="140" t="e">
        <f t="shared" si="21"/>
        <v>#REF!</v>
      </c>
      <c r="L382" s="158" t="e">
        <f t="shared" si="21"/>
        <v>#REF!</v>
      </c>
      <c r="M382" s="6"/>
      <c r="N382" s="6"/>
      <c r="O382" s="6"/>
      <c r="P382" s="6"/>
    </row>
    <row r="383" spans="1:16" s="51" customFormat="1" ht="32.25">
      <c r="A383" s="22" t="s">
        <v>189</v>
      </c>
      <c r="B383" s="40" t="s">
        <v>104</v>
      </c>
      <c r="C383" s="40" t="s">
        <v>79</v>
      </c>
      <c r="D383" s="40" t="s">
        <v>68</v>
      </c>
      <c r="E383" s="121" t="s">
        <v>258</v>
      </c>
      <c r="F383" s="40" t="s">
        <v>127</v>
      </c>
      <c r="G383" s="80">
        <v>98500</v>
      </c>
      <c r="H383" s="113">
        <v>98500</v>
      </c>
      <c r="I383" s="140" t="e">
        <f>I384+I394+I399</f>
        <v>#REF!</v>
      </c>
      <c r="J383" s="140" t="e">
        <f>J384+J394+J399</f>
        <v>#REF!</v>
      </c>
      <c r="K383" s="140" t="e">
        <f>K384+K394+K399</f>
        <v>#REF!</v>
      </c>
      <c r="L383" s="140" t="e">
        <f>L384+L394+L399</f>
        <v>#REF!</v>
      </c>
      <c r="M383" s="6"/>
      <c r="N383" s="6"/>
      <c r="O383" s="6"/>
      <c r="P383" s="6"/>
    </row>
    <row r="384" spans="1:16" s="51" customFormat="1" ht="48">
      <c r="A384" s="125" t="s">
        <v>261</v>
      </c>
      <c r="B384" s="40" t="s">
        <v>104</v>
      </c>
      <c r="C384" s="40" t="s">
        <v>79</v>
      </c>
      <c r="D384" s="40" t="s">
        <v>68</v>
      </c>
      <c r="E384" s="121" t="s">
        <v>260</v>
      </c>
      <c r="F384" s="40"/>
      <c r="G384" s="104">
        <f>G385</f>
        <v>62197900</v>
      </c>
      <c r="H384" s="113">
        <f>H385</f>
        <v>62197900</v>
      </c>
      <c r="I384" s="140">
        <f aca="true" t="shared" si="22" ref="I384:L386">I385</f>
        <v>10</v>
      </c>
      <c r="J384" s="140">
        <f t="shared" si="22"/>
        <v>0</v>
      </c>
      <c r="K384" s="140">
        <f t="shared" si="22"/>
        <v>10</v>
      </c>
      <c r="L384" s="158">
        <f t="shared" si="22"/>
        <v>0</v>
      </c>
      <c r="M384" s="6"/>
      <c r="N384" s="6"/>
      <c r="O384" s="6"/>
      <c r="P384" s="6"/>
    </row>
    <row r="385" spans="1:16" s="51" customFormat="1" ht="32.25">
      <c r="A385" s="22" t="s">
        <v>189</v>
      </c>
      <c r="B385" s="40" t="s">
        <v>104</v>
      </c>
      <c r="C385" s="40" t="s">
        <v>79</v>
      </c>
      <c r="D385" s="40" t="s">
        <v>68</v>
      </c>
      <c r="E385" s="121" t="s">
        <v>260</v>
      </c>
      <c r="F385" s="40" t="s">
        <v>127</v>
      </c>
      <c r="G385" s="104">
        <v>62197900</v>
      </c>
      <c r="H385" s="113">
        <v>62197900</v>
      </c>
      <c r="I385" s="140">
        <f t="shared" si="22"/>
        <v>10</v>
      </c>
      <c r="J385" s="140">
        <f t="shared" si="22"/>
        <v>0</v>
      </c>
      <c r="K385" s="140">
        <f t="shared" si="22"/>
        <v>10</v>
      </c>
      <c r="L385" s="158">
        <f t="shared" si="22"/>
        <v>0</v>
      </c>
      <c r="M385" s="6"/>
      <c r="N385" s="6"/>
      <c r="O385" s="6"/>
      <c r="P385" s="6"/>
    </row>
    <row r="386" spans="1:16" s="51" customFormat="1" ht="32.25">
      <c r="A386" s="125" t="s">
        <v>263</v>
      </c>
      <c r="B386" s="40" t="s">
        <v>104</v>
      </c>
      <c r="C386" s="40" t="s">
        <v>79</v>
      </c>
      <c r="D386" s="40" t="s">
        <v>68</v>
      </c>
      <c r="E386" s="121" t="s">
        <v>262</v>
      </c>
      <c r="F386" s="40"/>
      <c r="G386" s="104">
        <f>G387</f>
        <v>1336900</v>
      </c>
      <c r="H386" s="113">
        <f>H387</f>
        <v>1336900</v>
      </c>
      <c r="I386" s="140">
        <f t="shared" si="22"/>
        <v>10</v>
      </c>
      <c r="J386" s="140">
        <f t="shared" si="22"/>
        <v>0</v>
      </c>
      <c r="K386" s="140">
        <f t="shared" si="22"/>
        <v>10</v>
      </c>
      <c r="L386" s="158">
        <f t="shared" si="22"/>
        <v>0</v>
      </c>
      <c r="M386" s="6"/>
      <c r="N386" s="6"/>
      <c r="O386" s="6"/>
      <c r="P386" s="6"/>
    </row>
    <row r="387" spans="1:16" s="51" customFormat="1" ht="32.25">
      <c r="A387" s="22" t="s">
        <v>189</v>
      </c>
      <c r="B387" s="40" t="s">
        <v>104</v>
      </c>
      <c r="C387" s="40" t="s">
        <v>79</v>
      </c>
      <c r="D387" s="40" t="s">
        <v>68</v>
      </c>
      <c r="E387" s="121" t="s">
        <v>262</v>
      </c>
      <c r="F387" s="40" t="s">
        <v>127</v>
      </c>
      <c r="G387" s="104">
        <v>1336900</v>
      </c>
      <c r="H387" s="113">
        <v>1336900</v>
      </c>
      <c r="I387" s="165">
        <v>10</v>
      </c>
      <c r="J387" s="165"/>
      <c r="K387" s="165">
        <v>10</v>
      </c>
      <c r="L387" s="145"/>
      <c r="M387" s="6"/>
      <c r="N387" s="6"/>
      <c r="O387" s="6"/>
      <c r="P387" s="6"/>
    </row>
    <row r="388" spans="1:16" s="51" customFormat="1" ht="79.5">
      <c r="A388" s="22" t="s">
        <v>253</v>
      </c>
      <c r="B388" s="40" t="s">
        <v>104</v>
      </c>
      <c r="C388" s="40" t="s">
        <v>79</v>
      </c>
      <c r="D388" s="40" t="s">
        <v>68</v>
      </c>
      <c r="E388" s="121" t="s">
        <v>251</v>
      </c>
      <c r="F388" s="40"/>
      <c r="G388" s="104">
        <f>G389</f>
        <v>913210</v>
      </c>
      <c r="H388" s="113">
        <f>H389</f>
        <v>913210</v>
      </c>
      <c r="I388" s="165"/>
      <c r="J388" s="165"/>
      <c r="K388" s="165"/>
      <c r="L388" s="145"/>
      <c r="M388" s="6"/>
      <c r="N388" s="6"/>
      <c r="O388" s="6"/>
      <c r="P388" s="6"/>
    </row>
    <row r="389" spans="1:16" s="51" customFormat="1" ht="32.25">
      <c r="A389" s="22" t="s">
        <v>189</v>
      </c>
      <c r="B389" s="40" t="s">
        <v>104</v>
      </c>
      <c r="C389" s="40" t="s">
        <v>79</v>
      </c>
      <c r="D389" s="40" t="s">
        <v>68</v>
      </c>
      <c r="E389" s="121" t="s">
        <v>251</v>
      </c>
      <c r="F389" s="40" t="s">
        <v>127</v>
      </c>
      <c r="G389" s="104">
        <v>913210</v>
      </c>
      <c r="H389" s="113">
        <v>913210</v>
      </c>
      <c r="I389" s="165"/>
      <c r="J389" s="165"/>
      <c r="K389" s="165"/>
      <c r="L389" s="145"/>
      <c r="M389" s="6"/>
      <c r="N389" s="6"/>
      <c r="O389" s="6"/>
      <c r="P389" s="6"/>
    </row>
    <row r="390" spans="1:16" s="51" customFormat="1" ht="32.25">
      <c r="A390" s="125" t="s">
        <v>31</v>
      </c>
      <c r="B390" s="40" t="s">
        <v>104</v>
      </c>
      <c r="C390" s="40" t="s">
        <v>79</v>
      </c>
      <c r="D390" s="40" t="s">
        <v>68</v>
      </c>
      <c r="E390" s="121" t="s">
        <v>28</v>
      </c>
      <c r="F390" s="40"/>
      <c r="G390" s="104">
        <f>G391</f>
        <v>458000</v>
      </c>
      <c r="H390" s="113"/>
      <c r="I390" s="165"/>
      <c r="J390" s="165"/>
      <c r="K390" s="165"/>
      <c r="L390" s="145"/>
      <c r="M390" s="6"/>
      <c r="N390" s="6"/>
      <c r="O390" s="6"/>
      <c r="P390" s="6"/>
    </row>
    <row r="391" spans="1:16" s="51" customFormat="1" ht="32.25">
      <c r="A391" s="125" t="s">
        <v>32</v>
      </c>
      <c r="B391" s="40" t="s">
        <v>104</v>
      </c>
      <c r="C391" s="40" t="s">
        <v>79</v>
      </c>
      <c r="D391" s="40" t="s">
        <v>68</v>
      </c>
      <c r="E391" s="121" t="s">
        <v>30</v>
      </c>
      <c r="F391" s="40"/>
      <c r="G391" s="104">
        <f>G392</f>
        <v>458000</v>
      </c>
      <c r="H391" s="113"/>
      <c r="I391" s="165"/>
      <c r="J391" s="165"/>
      <c r="K391" s="165"/>
      <c r="L391" s="145"/>
      <c r="M391" s="6"/>
      <c r="N391" s="6"/>
      <c r="O391" s="6"/>
      <c r="P391" s="6"/>
    </row>
    <row r="392" spans="1:16" s="51" customFormat="1" ht="32.25">
      <c r="A392" s="125" t="s">
        <v>248</v>
      </c>
      <c r="B392" s="40" t="s">
        <v>104</v>
      </c>
      <c r="C392" s="40" t="s">
        <v>79</v>
      </c>
      <c r="D392" s="40" t="s">
        <v>68</v>
      </c>
      <c r="E392" s="121" t="s">
        <v>247</v>
      </c>
      <c r="F392" s="40"/>
      <c r="G392" s="104">
        <f>G393</f>
        <v>458000</v>
      </c>
      <c r="H392" s="113"/>
      <c r="I392" s="165"/>
      <c r="J392" s="165"/>
      <c r="K392" s="165"/>
      <c r="L392" s="145"/>
      <c r="M392" s="6"/>
      <c r="N392" s="6"/>
      <c r="O392" s="6"/>
      <c r="P392" s="6"/>
    </row>
    <row r="393" spans="1:16" s="51" customFormat="1" ht="32.25">
      <c r="A393" s="22" t="s">
        <v>189</v>
      </c>
      <c r="B393" s="40" t="s">
        <v>104</v>
      </c>
      <c r="C393" s="40" t="s">
        <v>79</v>
      </c>
      <c r="D393" s="40" t="s">
        <v>68</v>
      </c>
      <c r="E393" s="121" t="s">
        <v>247</v>
      </c>
      <c r="F393" s="40" t="s">
        <v>127</v>
      </c>
      <c r="G393" s="104">
        <f>360000+98000</f>
        <v>458000</v>
      </c>
      <c r="H393" s="113"/>
      <c r="I393" s="165"/>
      <c r="J393" s="165"/>
      <c r="K393" s="165"/>
      <c r="L393" s="145"/>
      <c r="M393" s="6"/>
      <c r="N393" s="6"/>
      <c r="O393" s="6"/>
      <c r="P393" s="6"/>
    </row>
    <row r="394" spans="1:16" s="51" customFormat="1" ht="32.25">
      <c r="A394" s="6" t="s">
        <v>38</v>
      </c>
      <c r="B394" s="40" t="s">
        <v>104</v>
      </c>
      <c r="C394" s="40" t="s">
        <v>79</v>
      </c>
      <c r="D394" s="40" t="s">
        <v>68</v>
      </c>
      <c r="E394" s="121" t="s">
        <v>36</v>
      </c>
      <c r="F394" s="121"/>
      <c r="G394" s="104">
        <f>G395</f>
        <v>13816820</v>
      </c>
      <c r="H394" s="113">
        <f>H395</f>
        <v>1552670</v>
      </c>
      <c r="I394" s="140">
        <f aca="true" t="shared" si="23" ref="I394:L395">I395</f>
        <v>196.2</v>
      </c>
      <c r="J394" s="140">
        <f t="shared" si="23"/>
        <v>0</v>
      </c>
      <c r="K394" s="140">
        <f t="shared" si="23"/>
        <v>196.2</v>
      </c>
      <c r="L394" s="140">
        <f t="shared" si="23"/>
        <v>0</v>
      </c>
      <c r="M394" s="6"/>
      <c r="N394" s="6"/>
      <c r="O394" s="6"/>
      <c r="P394" s="6"/>
    </row>
    <row r="395" spans="1:16" s="51" customFormat="1" ht="32.25">
      <c r="A395" s="120" t="s">
        <v>39</v>
      </c>
      <c r="B395" s="40" t="s">
        <v>104</v>
      </c>
      <c r="C395" s="40" t="s">
        <v>79</v>
      </c>
      <c r="D395" s="40" t="s">
        <v>68</v>
      </c>
      <c r="E395" s="116" t="s">
        <v>37</v>
      </c>
      <c r="F395" s="116"/>
      <c r="G395" s="104">
        <f>G396+G398+G400</f>
        <v>13816820</v>
      </c>
      <c r="H395" s="113">
        <f>H396+H398+H400</f>
        <v>1552670</v>
      </c>
      <c r="I395" s="140">
        <f t="shared" si="23"/>
        <v>196.2</v>
      </c>
      <c r="J395" s="140">
        <f t="shared" si="23"/>
        <v>0</v>
      </c>
      <c r="K395" s="140">
        <f t="shared" si="23"/>
        <v>196.2</v>
      </c>
      <c r="L395" s="140">
        <f t="shared" si="23"/>
        <v>0</v>
      </c>
      <c r="M395" s="6"/>
      <c r="N395" s="6"/>
      <c r="O395" s="6"/>
      <c r="P395" s="6"/>
    </row>
    <row r="396" spans="1:16" s="51" customFormat="1" ht="63.75">
      <c r="A396" s="120" t="s">
        <v>183</v>
      </c>
      <c r="B396" s="40" t="s">
        <v>104</v>
      </c>
      <c r="C396" s="40" t="s">
        <v>79</v>
      </c>
      <c r="D396" s="40" t="s">
        <v>68</v>
      </c>
      <c r="E396" s="116" t="s">
        <v>264</v>
      </c>
      <c r="F396" s="116"/>
      <c r="G396" s="104">
        <f>G397</f>
        <v>12241150</v>
      </c>
      <c r="H396" s="113"/>
      <c r="I396" s="140">
        <f>I397+I398</f>
        <v>196.2</v>
      </c>
      <c r="J396" s="140">
        <f>J397+J398</f>
        <v>0</v>
      </c>
      <c r="K396" s="140">
        <f>K397+K398</f>
        <v>196.2</v>
      </c>
      <c r="L396" s="140">
        <f>L397+L398</f>
        <v>0</v>
      </c>
      <c r="M396" s="6"/>
      <c r="N396" s="6"/>
      <c r="O396" s="6"/>
      <c r="P396" s="6"/>
    </row>
    <row r="397" spans="1:16" s="51" customFormat="1" ht="32.25">
      <c r="A397" s="22" t="s">
        <v>189</v>
      </c>
      <c r="B397" s="40" t="s">
        <v>104</v>
      </c>
      <c r="C397" s="40" t="s">
        <v>79</v>
      </c>
      <c r="D397" s="40" t="s">
        <v>68</v>
      </c>
      <c r="E397" s="116" t="s">
        <v>264</v>
      </c>
      <c r="F397" s="40" t="s">
        <v>127</v>
      </c>
      <c r="G397" s="104">
        <v>12241150</v>
      </c>
      <c r="H397" s="113"/>
      <c r="I397" s="140">
        <v>101.2</v>
      </c>
      <c r="J397" s="140"/>
      <c r="K397" s="140">
        <v>101.2</v>
      </c>
      <c r="L397" s="145"/>
      <c r="M397" s="6"/>
      <c r="N397" s="6"/>
      <c r="O397" s="6"/>
      <c r="P397" s="6"/>
    </row>
    <row r="398" spans="1:16" s="51" customFormat="1" ht="48">
      <c r="A398" s="120" t="s">
        <v>165</v>
      </c>
      <c r="B398" s="40" t="s">
        <v>104</v>
      </c>
      <c r="C398" s="40" t="s">
        <v>79</v>
      </c>
      <c r="D398" s="40" t="s">
        <v>68</v>
      </c>
      <c r="E398" s="116" t="s">
        <v>242</v>
      </c>
      <c r="F398" s="116"/>
      <c r="G398" s="104">
        <f>G399</f>
        <v>23000</v>
      </c>
      <c r="H398" s="113"/>
      <c r="I398" s="140">
        <v>95</v>
      </c>
      <c r="J398" s="140"/>
      <c r="K398" s="140">
        <v>95</v>
      </c>
      <c r="L398" s="145"/>
      <c r="M398" s="6"/>
      <c r="N398" s="6"/>
      <c r="O398" s="6"/>
      <c r="P398" s="6"/>
    </row>
    <row r="399" spans="1:16" s="51" customFormat="1" ht="32.25">
      <c r="A399" s="22" t="s">
        <v>189</v>
      </c>
      <c r="B399" s="40" t="s">
        <v>104</v>
      </c>
      <c r="C399" s="40" t="s">
        <v>79</v>
      </c>
      <c r="D399" s="40" t="s">
        <v>68</v>
      </c>
      <c r="E399" s="116" t="s">
        <v>242</v>
      </c>
      <c r="F399" s="116">
        <v>600</v>
      </c>
      <c r="G399" s="104">
        <f>23000</f>
        <v>23000</v>
      </c>
      <c r="H399" s="113"/>
      <c r="I399" s="140" t="e">
        <f>I402+I405</f>
        <v>#REF!</v>
      </c>
      <c r="J399" s="140" t="e">
        <f>J402+J405</f>
        <v>#REF!</v>
      </c>
      <c r="K399" s="140" t="e">
        <f>K402+K405</f>
        <v>#REF!</v>
      </c>
      <c r="L399" s="140" t="e">
        <f>L402+L405</f>
        <v>#REF!</v>
      </c>
      <c r="M399" s="6"/>
      <c r="N399" s="6"/>
      <c r="O399" s="6"/>
      <c r="P399" s="6"/>
    </row>
    <row r="400" spans="1:16" s="51" customFormat="1" ht="79.5">
      <c r="A400" s="125" t="s">
        <v>250</v>
      </c>
      <c r="B400" s="40" t="s">
        <v>104</v>
      </c>
      <c r="C400" s="40" t="s">
        <v>79</v>
      </c>
      <c r="D400" s="40" t="s">
        <v>68</v>
      </c>
      <c r="E400" s="116" t="s">
        <v>283</v>
      </c>
      <c r="F400" s="116"/>
      <c r="G400" s="104">
        <f>G401</f>
        <v>1552670</v>
      </c>
      <c r="H400" s="113">
        <f>H401</f>
        <v>1552670</v>
      </c>
      <c r="I400" s="140"/>
      <c r="J400" s="140"/>
      <c r="K400" s="140"/>
      <c r="L400" s="140"/>
      <c r="M400" s="6"/>
      <c r="N400" s="6"/>
      <c r="O400" s="6"/>
      <c r="P400" s="6"/>
    </row>
    <row r="401" spans="1:16" s="51" customFormat="1" ht="32.25">
      <c r="A401" s="22" t="s">
        <v>189</v>
      </c>
      <c r="B401" s="40" t="s">
        <v>104</v>
      </c>
      <c r="C401" s="40" t="s">
        <v>79</v>
      </c>
      <c r="D401" s="40" t="s">
        <v>68</v>
      </c>
      <c r="E401" s="116" t="s">
        <v>283</v>
      </c>
      <c r="F401" s="116">
        <v>600</v>
      </c>
      <c r="G401" s="104">
        <v>1552670</v>
      </c>
      <c r="H401" s="113">
        <v>1552670</v>
      </c>
      <c r="I401" s="140"/>
      <c r="J401" s="140"/>
      <c r="K401" s="140"/>
      <c r="L401" s="140"/>
      <c r="M401" s="6"/>
      <c r="N401" s="6"/>
      <c r="O401" s="6"/>
      <c r="P401" s="6"/>
    </row>
    <row r="402" spans="1:16" s="59" customFormat="1" ht="18.75">
      <c r="A402" s="124" t="s">
        <v>87</v>
      </c>
      <c r="B402" s="106" t="s">
        <v>104</v>
      </c>
      <c r="C402" s="106" t="s">
        <v>79</v>
      </c>
      <c r="D402" s="106" t="s">
        <v>79</v>
      </c>
      <c r="E402" s="107"/>
      <c r="F402" s="107"/>
      <c r="G402" s="108">
        <f>G403</f>
        <v>952200</v>
      </c>
      <c r="H402" s="109">
        <f>H403</f>
        <v>248600</v>
      </c>
      <c r="I402" s="144">
        <f aca="true" t="shared" si="24" ref="I402:L403">I403</f>
        <v>3</v>
      </c>
      <c r="J402" s="144">
        <f t="shared" si="24"/>
        <v>0</v>
      </c>
      <c r="K402" s="144">
        <f t="shared" si="24"/>
        <v>3</v>
      </c>
      <c r="L402" s="144">
        <f t="shared" si="24"/>
        <v>0</v>
      </c>
      <c r="M402" s="123"/>
      <c r="N402" s="123"/>
      <c r="O402" s="123"/>
      <c r="P402" s="123"/>
    </row>
    <row r="403" spans="1:16" s="51" customFormat="1" ht="32.25">
      <c r="A403" s="120" t="s">
        <v>26</v>
      </c>
      <c r="B403" s="121" t="s">
        <v>104</v>
      </c>
      <c r="C403" s="121" t="s">
        <v>79</v>
      </c>
      <c r="D403" s="121" t="s">
        <v>79</v>
      </c>
      <c r="E403" s="116" t="s">
        <v>25</v>
      </c>
      <c r="F403" s="116"/>
      <c r="G403" s="104">
        <f>G404+G407</f>
        <v>952200</v>
      </c>
      <c r="H403" s="113">
        <f>H404+H407</f>
        <v>248600</v>
      </c>
      <c r="I403" s="140">
        <f t="shared" si="24"/>
        <v>3</v>
      </c>
      <c r="J403" s="140">
        <f t="shared" si="24"/>
        <v>0</v>
      </c>
      <c r="K403" s="140">
        <f t="shared" si="24"/>
        <v>3</v>
      </c>
      <c r="L403" s="140">
        <f t="shared" si="24"/>
        <v>0</v>
      </c>
      <c r="M403" s="6"/>
      <c r="N403" s="6"/>
      <c r="O403" s="6"/>
      <c r="P403" s="6"/>
    </row>
    <row r="404" spans="1:16" s="51" customFormat="1" ht="18.75">
      <c r="A404" s="120" t="s">
        <v>267</v>
      </c>
      <c r="B404" s="121" t="s">
        <v>104</v>
      </c>
      <c r="C404" s="121" t="s">
        <v>79</v>
      </c>
      <c r="D404" s="121" t="s">
        <v>79</v>
      </c>
      <c r="E404" s="116" t="s">
        <v>266</v>
      </c>
      <c r="F404" s="116"/>
      <c r="G404" s="104">
        <f>G405</f>
        <v>150000</v>
      </c>
      <c r="H404" s="113"/>
      <c r="I404" s="165">
        <v>3</v>
      </c>
      <c r="J404" s="165"/>
      <c r="K404" s="165">
        <v>3</v>
      </c>
      <c r="L404" s="145"/>
      <c r="M404" s="6"/>
      <c r="N404" s="6"/>
      <c r="O404" s="6"/>
      <c r="P404" s="6"/>
    </row>
    <row r="405" spans="1:16" s="51" customFormat="1" ht="32.25">
      <c r="A405" s="120" t="s">
        <v>233</v>
      </c>
      <c r="B405" s="121" t="s">
        <v>104</v>
      </c>
      <c r="C405" s="121" t="s">
        <v>79</v>
      </c>
      <c r="D405" s="121" t="s">
        <v>79</v>
      </c>
      <c r="E405" s="116" t="s">
        <v>265</v>
      </c>
      <c r="F405" s="116"/>
      <c r="G405" s="104">
        <f>G406</f>
        <v>150000</v>
      </c>
      <c r="H405" s="135"/>
      <c r="I405" s="140" t="e">
        <f>I406</f>
        <v>#REF!</v>
      </c>
      <c r="J405" s="140" t="e">
        <f>J406</f>
        <v>#REF!</v>
      </c>
      <c r="K405" s="140" t="e">
        <f>K406</f>
        <v>#REF!</v>
      </c>
      <c r="L405" s="140" t="e">
        <f>L406</f>
        <v>#REF!</v>
      </c>
      <c r="M405" s="6"/>
      <c r="N405" s="6"/>
      <c r="O405" s="6"/>
      <c r="P405" s="6"/>
    </row>
    <row r="406" spans="1:16" s="51" customFormat="1" ht="32.25">
      <c r="A406" s="120" t="s">
        <v>149</v>
      </c>
      <c r="B406" s="121" t="s">
        <v>104</v>
      </c>
      <c r="C406" s="121" t="s">
        <v>79</v>
      </c>
      <c r="D406" s="121" t="s">
        <v>79</v>
      </c>
      <c r="E406" s="116" t="s">
        <v>265</v>
      </c>
      <c r="F406" s="116">
        <v>200</v>
      </c>
      <c r="G406" s="104">
        <f>14000+57000+24500+54500</f>
        <v>150000</v>
      </c>
      <c r="H406" s="113"/>
      <c r="I406" s="140" t="e">
        <f>#REF!</f>
        <v>#REF!</v>
      </c>
      <c r="J406" s="140" t="e">
        <f>#REF!</f>
        <v>#REF!</v>
      </c>
      <c r="K406" s="140" t="e">
        <f>#REF!</f>
        <v>#REF!</v>
      </c>
      <c r="L406" s="140" t="e">
        <f>#REF!</f>
        <v>#REF!</v>
      </c>
      <c r="M406" s="6"/>
      <c r="N406" s="6"/>
      <c r="O406" s="6"/>
      <c r="P406" s="6"/>
    </row>
    <row r="407" spans="1:16" s="51" customFormat="1" ht="32.25">
      <c r="A407" s="120" t="s">
        <v>270</v>
      </c>
      <c r="B407" s="121" t="s">
        <v>104</v>
      </c>
      <c r="C407" s="121" t="s">
        <v>79</v>
      </c>
      <c r="D407" s="121" t="s">
        <v>79</v>
      </c>
      <c r="E407" s="46" t="s">
        <v>269</v>
      </c>
      <c r="F407" s="116"/>
      <c r="G407" s="104">
        <f>G408+G411</f>
        <v>802200</v>
      </c>
      <c r="H407" s="113">
        <f>H408+H411</f>
        <v>248600</v>
      </c>
      <c r="I407" s="140" t="e">
        <f>I408+#REF!+#REF!+#REF!+#REF!</f>
        <v>#REF!</v>
      </c>
      <c r="J407" s="140" t="e">
        <f>J408+#REF!+#REF!+#REF!+#REF!</f>
        <v>#REF!</v>
      </c>
      <c r="K407" s="140" t="e">
        <f>K408+#REF!+#REF!+#REF!+#REF!</f>
        <v>#REF!</v>
      </c>
      <c r="L407" s="158" t="e">
        <f>L408+#REF!+#REF!+#REF!+#REF!</f>
        <v>#REF!</v>
      </c>
      <c r="M407" s="6"/>
      <c r="N407" s="6"/>
      <c r="O407" s="6"/>
      <c r="P407" s="6"/>
    </row>
    <row r="408" spans="1:16" s="51" customFormat="1" ht="32.25">
      <c r="A408" s="120" t="s">
        <v>271</v>
      </c>
      <c r="B408" s="121" t="s">
        <v>104</v>
      </c>
      <c r="C408" s="121" t="s">
        <v>79</v>
      </c>
      <c r="D408" s="121" t="s">
        <v>79</v>
      </c>
      <c r="E408" s="116" t="s">
        <v>268</v>
      </c>
      <c r="F408" s="117"/>
      <c r="G408" s="104">
        <f>G409+G410</f>
        <v>553600</v>
      </c>
      <c r="H408" s="113"/>
      <c r="I408" s="140" t="e">
        <f>I409+I411+I415</f>
        <v>#REF!</v>
      </c>
      <c r="J408" s="140" t="e">
        <f>J409+J411+J415</f>
        <v>#REF!</v>
      </c>
      <c r="K408" s="140" t="e">
        <f>K409+K411+K415</f>
        <v>#REF!</v>
      </c>
      <c r="L408" s="158" t="e">
        <f>L409+L411+L415</f>
        <v>#REF!</v>
      </c>
      <c r="M408" s="6"/>
      <c r="N408" s="6"/>
      <c r="O408" s="6"/>
      <c r="P408" s="6"/>
    </row>
    <row r="409" spans="1:16" s="51" customFormat="1" ht="32.25">
      <c r="A409" s="120" t="s">
        <v>149</v>
      </c>
      <c r="B409" s="121" t="s">
        <v>104</v>
      </c>
      <c r="C409" s="121" t="s">
        <v>79</v>
      </c>
      <c r="D409" s="121" t="s">
        <v>79</v>
      </c>
      <c r="E409" s="116" t="s">
        <v>268</v>
      </c>
      <c r="F409" s="117" t="s">
        <v>125</v>
      </c>
      <c r="G409" s="104">
        <v>338200</v>
      </c>
      <c r="H409" s="113"/>
      <c r="I409" s="140" t="e">
        <f>I410</f>
        <v>#REF!</v>
      </c>
      <c r="J409" s="140" t="e">
        <f>J410</f>
        <v>#REF!</v>
      </c>
      <c r="K409" s="140" t="e">
        <f>K410</f>
        <v>#REF!</v>
      </c>
      <c r="L409" s="158" t="e">
        <f>L410</f>
        <v>#REF!</v>
      </c>
      <c r="M409" s="6"/>
      <c r="N409" s="6"/>
      <c r="O409" s="6"/>
      <c r="P409" s="6"/>
    </row>
    <row r="410" spans="1:16" s="51" customFormat="1" ht="32.25">
      <c r="A410" s="22" t="s">
        <v>189</v>
      </c>
      <c r="B410" s="121" t="s">
        <v>104</v>
      </c>
      <c r="C410" s="121" t="s">
        <v>79</v>
      </c>
      <c r="D410" s="121" t="s">
        <v>79</v>
      </c>
      <c r="E410" s="116" t="s">
        <v>268</v>
      </c>
      <c r="F410" s="117" t="s">
        <v>127</v>
      </c>
      <c r="G410" s="104">
        <v>215400</v>
      </c>
      <c r="H410" s="135"/>
      <c r="I410" s="140" t="e">
        <f>#REF!</f>
        <v>#REF!</v>
      </c>
      <c r="J410" s="140" t="e">
        <f>#REF!</f>
        <v>#REF!</v>
      </c>
      <c r="K410" s="140" t="e">
        <f>#REF!</f>
        <v>#REF!</v>
      </c>
      <c r="L410" s="158" t="e">
        <f>#REF!</f>
        <v>#REF!</v>
      </c>
      <c r="M410" s="6"/>
      <c r="N410" s="6"/>
      <c r="O410" s="6"/>
      <c r="P410" s="6"/>
    </row>
    <row r="411" spans="1:16" s="51" customFormat="1" ht="48">
      <c r="A411" s="122" t="s">
        <v>273</v>
      </c>
      <c r="B411" s="121" t="s">
        <v>104</v>
      </c>
      <c r="C411" s="121" t="s">
        <v>79</v>
      </c>
      <c r="D411" s="121" t="s">
        <v>79</v>
      </c>
      <c r="E411" s="121" t="s">
        <v>272</v>
      </c>
      <c r="F411" s="121"/>
      <c r="G411" s="104">
        <f>G412</f>
        <v>248600</v>
      </c>
      <c r="H411" s="113">
        <f>H412</f>
        <v>248600</v>
      </c>
      <c r="I411" s="140">
        <f aca="true" t="shared" si="25" ref="I411:L413">I412</f>
        <v>2251.4</v>
      </c>
      <c r="J411" s="140">
        <f t="shared" si="25"/>
        <v>2251.4</v>
      </c>
      <c r="K411" s="140">
        <f t="shared" si="25"/>
        <v>2452.5</v>
      </c>
      <c r="L411" s="158">
        <f t="shared" si="25"/>
        <v>2452.5</v>
      </c>
      <c r="M411" s="6"/>
      <c r="N411" s="6"/>
      <c r="O411" s="6"/>
      <c r="P411" s="6"/>
    </row>
    <row r="412" spans="1:16" s="51" customFormat="1" ht="32.25">
      <c r="A412" s="22" t="s">
        <v>189</v>
      </c>
      <c r="B412" s="121" t="s">
        <v>104</v>
      </c>
      <c r="C412" s="121" t="s">
        <v>79</v>
      </c>
      <c r="D412" s="121" t="s">
        <v>79</v>
      </c>
      <c r="E412" s="121" t="s">
        <v>272</v>
      </c>
      <c r="F412" s="121" t="s">
        <v>127</v>
      </c>
      <c r="G412" s="80">
        <v>248600</v>
      </c>
      <c r="H412" s="113">
        <v>248600</v>
      </c>
      <c r="I412" s="140">
        <f t="shared" si="25"/>
        <v>2251.4</v>
      </c>
      <c r="J412" s="140">
        <f t="shared" si="25"/>
        <v>2251.4</v>
      </c>
      <c r="K412" s="140">
        <f t="shared" si="25"/>
        <v>2452.5</v>
      </c>
      <c r="L412" s="158">
        <f t="shared" si="25"/>
        <v>2452.5</v>
      </c>
      <c r="M412" s="6"/>
      <c r="N412" s="6"/>
      <c r="O412" s="6"/>
      <c r="P412" s="6"/>
    </row>
    <row r="413" spans="1:16" s="52" customFormat="1" ht="18.75">
      <c r="A413" s="110" t="s">
        <v>80</v>
      </c>
      <c r="B413" s="106" t="s">
        <v>104</v>
      </c>
      <c r="C413" s="106" t="s">
        <v>79</v>
      </c>
      <c r="D413" s="106" t="s">
        <v>81</v>
      </c>
      <c r="E413" s="106"/>
      <c r="F413" s="106"/>
      <c r="G413" s="79">
        <f>G414+G423+G427+G419</f>
        <v>6781500</v>
      </c>
      <c r="H413" s="109"/>
      <c r="I413" s="144">
        <f t="shared" si="25"/>
        <v>2251.4</v>
      </c>
      <c r="J413" s="144">
        <f t="shared" si="25"/>
        <v>2251.4</v>
      </c>
      <c r="K413" s="144">
        <f t="shared" si="25"/>
        <v>2452.5</v>
      </c>
      <c r="L413" s="157">
        <f t="shared" si="25"/>
        <v>2452.5</v>
      </c>
      <c r="M413" s="5"/>
      <c r="N413" s="5"/>
      <c r="O413" s="5"/>
      <c r="P413" s="5"/>
    </row>
    <row r="414" spans="1:16" s="51" customFormat="1" ht="32.25">
      <c r="A414" s="120" t="s">
        <v>26</v>
      </c>
      <c r="B414" s="121" t="s">
        <v>104</v>
      </c>
      <c r="C414" s="121" t="s">
        <v>79</v>
      </c>
      <c r="D414" s="121" t="s">
        <v>81</v>
      </c>
      <c r="E414" s="121" t="s">
        <v>25</v>
      </c>
      <c r="F414" s="121"/>
      <c r="G414" s="80">
        <f>G415</f>
        <v>75000</v>
      </c>
      <c r="H414" s="113"/>
      <c r="I414" s="140">
        <v>2251.4</v>
      </c>
      <c r="J414" s="140">
        <f>I414</f>
        <v>2251.4</v>
      </c>
      <c r="K414" s="140">
        <v>2452.5</v>
      </c>
      <c r="L414" s="145">
        <f>K414</f>
        <v>2452.5</v>
      </c>
      <c r="M414" s="6"/>
      <c r="N414" s="6"/>
      <c r="O414" s="6"/>
      <c r="P414" s="6"/>
    </row>
    <row r="415" spans="1:16" s="51" customFormat="1" ht="48">
      <c r="A415" s="120" t="s">
        <v>276</v>
      </c>
      <c r="B415" s="121" t="s">
        <v>104</v>
      </c>
      <c r="C415" s="121" t="s">
        <v>79</v>
      </c>
      <c r="D415" s="121" t="s">
        <v>81</v>
      </c>
      <c r="E415" s="121" t="s">
        <v>275</v>
      </c>
      <c r="F415" s="121"/>
      <c r="G415" s="80">
        <f>G416</f>
        <v>75000</v>
      </c>
      <c r="H415" s="135"/>
      <c r="I415" s="140" t="e">
        <f>I416</f>
        <v>#REF!</v>
      </c>
      <c r="J415" s="140" t="e">
        <f>J416</f>
        <v>#REF!</v>
      </c>
      <c r="K415" s="140" t="e">
        <f>K416</f>
        <v>#REF!</v>
      </c>
      <c r="L415" s="140" t="e">
        <f>L416</f>
        <v>#REF!</v>
      </c>
      <c r="M415" s="6"/>
      <c r="N415" s="6"/>
      <c r="O415" s="6"/>
      <c r="P415" s="6"/>
    </row>
    <row r="416" spans="1:16" s="51" customFormat="1" ht="32.25">
      <c r="A416" s="22" t="s">
        <v>233</v>
      </c>
      <c r="B416" s="121" t="s">
        <v>104</v>
      </c>
      <c r="C416" s="121" t="s">
        <v>79</v>
      </c>
      <c r="D416" s="121" t="s">
        <v>81</v>
      </c>
      <c r="E416" s="121" t="s">
        <v>274</v>
      </c>
      <c r="F416" s="121"/>
      <c r="G416" s="80">
        <f>G417+G418</f>
        <v>75000</v>
      </c>
      <c r="H416" s="113"/>
      <c r="I416" s="140" t="e">
        <f>I417+I421</f>
        <v>#REF!</v>
      </c>
      <c r="J416" s="140" t="e">
        <f>J417+J421</f>
        <v>#REF!</v>
      </c>
      <c r="K416" s="140" t="e">
        <f>K417+K421</f>
        <v>#REF!</v>
      </c>
      <c r="L416" s="140" t="e">
        <f>L417+L421</f>
        <v>#REF!</v>
      </c>
      <c r="M416" s="6"/>
      <c r="N416" s="6"/>
      <c r="O416" s="6"/>
      <c r="P416" s="6"/>
    </row>
    <row r="417" spans="1:16" s="51" customFormat="1" ht="32.25">
      <c r="A417" s="120" t="s">
        <v>149</v>
      </c>
      <c r="B417" s="121" t="s">
        <v>104</v>
      </c>
      <c r="C417" s="121" t="s">
        <v>79</v>
      </c>
      <c r="D417" s="121" t="s">
        <v>81</v>
      </c>
      <c r="E417" s="121" t="s">
        <v>274</v>
      </c>
      <c r="F417" s="117" t="s">
        <v>125</v>
      </c>
      <c r="G417" s="80">
        <f>50000+16200</f>
        <v>66200</v>
      </c>
      <c r="H417" s="113"/>
      <c r="I417" s="14">
        <f aca="true" t="shared" si="26" ref="I417:L419">I418</f>
        <v>54.5</v>
      </c>
      <c r="J417" s="14">
        <f t="shared" si="26"/>
        <v>54.5</v>
      </c>
      <c r="K417" s="14">
        <f t="shared" si="26"/>
        <v>54.5</v>
      </c>
      <c r="L417" s="14">
        <f t="shared" si="26"/>
        <v>54.5</v>
      </c>
      <c r="M417" s="6"/>
      <c r="N417" s="6"/>
      <c r="O417" s="6"/>
      <c r="P417" s="6"/>
    </row>
    <row r="418" spans="1:16" s="51" customFormat="1" ht="32.25">
      <c r="A418" s="22" t="s">
        <v>189</v>
      </c>
      <c r="B418" s="121" t="s">
        <v>104</v>
      </c>
      <c r="C418" s="121" t="s">
        <v>79</v>
      </c>
      <c r="D418" s="121" t="s">
        <v>81</v>
      </c>
      <c r="E418" s="121" t="s">
        <v>274</v>
      </c>
      <c r="F418" s="117" t="s">
        <v>127</v>
      </c>
      <c r="G418" s="80">
        <f>8800</f>
        <v>8800</v>
      </c>
      <c r="H418" s="135"/>
      <c r="I418" s="14">
        <f t="shared" si="26"/>
        <v>54.5</v>
      </c>
      <c r="J418" s="14">
        <f t="shared" si="26"/>
        <v>54.5</v>
      </c>
      <c r="K418" s="14">
        <f t="shared" si="26"/>
        <v>54.5</v>
      </c>
      <c r="L418" s="14">
        <f t="shared" si="26"/>
        <v>54.5</v>
      </c>
      <c r="M418" s="6"/>
      <c r="N418" s="6"/>
      <c r="O418" s="6"/>
      <c r="P418" s="6"/>
    </row>
    <row r="419" spans="1:16" s="51" customFormat="1" ht="63.75">
      <c r="A419" s="120" t="s">
        <v>321</v>
      </c>
      <c r="B419" s="121" t="s">
        <v>104</v>
      </c>
      <c r="C419" s="121" t="s">
        <v>79</v>
      </c>
      <c r="D419" s="121" t="s">
        <v>81</v>
      </c>
      <c r="E419" s="121" t="s">
        <v>278</v>
      </c>
      <c r="F419" s="117"/>
      <c r="G419" s="104">
        <f>G420</f>
        <v>6656500</v>
      </c>
      <c r="H419" s="113"/>
      <c r="I419" s="14">
        <f t="shared" si="26"/>
        <v>54.5</v>
      </c>
      <c r="J419" s="14">
        <f t="shared" si="26"/>
        <v>54.5</v>
      </c>
      <c r="K419" s="14">
        <f t="shared" si="26"/>
        <v>54.5</v>
      </c>
      <c r="L419" s="14">
        <f t="shared" si="26"/>
        <v>54.5</v>
      </c>
      <c r="M419" s="6"/>
      <c r="N419" s="6"/>
      <c r="O419" s="6"/>
      <c r="P419" s="6"/>
    </row>
    <row r="420" spans="1:16" s="52" customFormat="1" ht="63.75">
      <c r="A420" s="120" t="s">
        <v>183</v>
      </c>
      <c r="B420" s="121" t="s">
        <v>104</v>
      </c>
      <c r="C420" s="121" t="s">
        <v>79</v>
      </c>
      <c r="D420" s="121" t="s">
        <v>81</v>
      </c>
      <c r="E420" s="121" t="s">
        <v>277</v>
      </c>
      <c r="F420" s="117"/>
      <c r="G420" s="104">
        <f>G421+G422</f>
        <v>6656500</v>
      </c>
      <c r="H420" s="113"/>
      <c r="I420" s="140">
        <v>54.5</v>
      </c>
      <c r="J420" s="140">
        <f>I420</f>
        <v>54.5</v>
      </c>
      <c r="K420" s="140">
        <v>54.5</v>
      </c>
      <c r="L420" s="145">
        <f>K420</f>
        <v>54.5</v>
      </c>
      <c r="M420" s="5"/>
      <c r="N420" s="5"/>
      <c r="O420" s="5"/>
      <c r="P420" s="5"/>
    </row>
    <row r="421" spans="1:16" s="51" customFormat="1" ht="79.5">
      <c r="A421" s="120" t="s">
        <v>147</v>
      </c>
      <c r="B421" s="121" t="s">
        <v>104</v>
      </c>
      <c r="C421" s="121" t="s">
        <v>79</v>
      </c>
      <c r="D421" s="121" t="s">
        <v>81</v>
      </c>
      <c r="E421" s="121" t="s">
        <v>277</v>
      </c>
      <c r="F421" s="117" t="s">
        <v>124</v>
      </c>
      <c r="G421" s="104">
        <v>5914300</v>
      </c>
      <c r="H421" s="113"/>
      <c r="I421" s="14" t="e">
        <f>#REF!</f>
        <v>#REF!</v>
      </c>
      <c r="J421" s="14" t="e">
        <f>#REF!</f>
        <v>#REF!</v>
      </c>
      <c r="K421" s="14" t="e">
        <f>#REF!</f>
        <v>#REF!</v>
      </c>
      <c r="L421" s="14" t="e">
        <f>#REF!</f>
        <v>#REF!</v>
      </c>
      <c r="M421" s="6"/>
      <c r="N421" s="6"/>
      <c r="O421" s="6"/>
      <c r="P421" s="6"/>
    </row>
    <row r="422" spans="1:16" s="51" customFormat="1" ht="32.25">
      <c r="A422" s="120" t="s">
        <v>149</v>
      </c>
      <c r="B422" s="121" t="s">
        <v>104</v>
      </c>
      <c r="C422" s="121" t="s">
        <v>79</v>
      </c>
      <c r="D422" s="121" t="s">
        <v>81</v>
      </c>
      <c r="E422" s="121" t="s">
        <v>277</v>
      </c>
      <c r="F422" s="117" t="s">
        <v>125</v>
      </c>
      <c r="G422" s="104">
        <v>742200</v>
      </c>
      <c r="H422" s="113"/>
      <c r="I422" s="14" t="e">
        <f>#REF!</f>
        <v>#REF!</v>
      </c>
      <c r="J422" s="14" t="e">
        <f>#REF!</f>
        <v>#REF!</v>
      </c>
      <c r="K422" s="14" t="e">
        <f>#REF!</f>
        <v>#REF!</v>
      </c>
      <c r="L422" s="14" t="e">
        <f>#REF!</f>
        <v>#REF!</v>
      </c>
      <c r="M422" s="6"/>
      <c r="N422" s="6"/>
      <c r="O422" s="6"/>
      <c r="P422" s="6"/>
    </row>
    <row r="423" spans="1:16" s="53" customFormat="1" ht="32.25">
      <c r="A423" s="122" t="s">
        <v>31</v>
      </c>
      <c r="B423" s="121" t="s">
        <v>104</v>
      </c>
      <c r="C423" s="121" t="s">
        <v>79</v>
      </c>
      <c r="D423" s="121" t="s">
        <v>81</v>
      </c>
      <c r="E423" s="121" t="s">
        <v>28</v>
      </c>
      <c r="F423" s="121"/>
      <c r="G423" s="104">
        <f>G424</f>
        <v>30000</v>
      </c>
      <c r="H423" s="113"/>
      <c r="I423" s="140">
        <v>330.1</v>
      </c>
      <c r="J423" s="140"/>
      <c r="K423" s="140">
        <v>342.3</v>
      </c>
      <c r="L423" s="145"/>
      <c r="M423" s="6"/>
      <c r="N423" s="125"/>
      <c r="O423" s="125"/>
      <c r="P423" s="125"/>
    </row>
    <row r="424" spans="1:16" s="51" customFormat="1" ht="32.25">
      <c r="A424" s="120" t="s">
        <v>32</v>
      </c>
      <c r="B424" s="121" t="s">
        <v>104</v>
      </c>
      <c r="C424" s="121" t="s">
        <v>79</v>
      </c>
      <c r="D424" s="121" t="s">
        <v>81</v>
      </c>
      <c r="E424" s="40" t="s">
        <v>30</v>
      </c>
      <c r="F424" s="40"/>
      <c r="G424" s="80">
        <f>G425</f>
        <v>30000</v>
      </c>
      <c r="H424" s="90"/>
      <c r="I424" s="140"/>
      <c r="J424" s="140"/>
      <c r="K424" s="140"/>
      <c r="L424" s="145"/>
      <c r="M424" s="6"/>
      <c r="N424" s="6"/>
      <c r="O424" s="6"/>
      <c r="P424" s="6"/>
    </row>
    <row r="425" spans="1:16" s="51" customFormat="1" ht="18.75">
      <c r="A425" s="15" t="s">
        <v>169</v>
      </c>
      <c r="B425" s="121" t="s">
        <v>104</v>
      </c>
      <c r="C425" s="121" t="s">
        <v>79</v>
      </c>
      <c r="D425" s="121" t="s">
        <v>81</v>
      </c>
      <c r="E425" s="40" t="s">
        <v>279</v>
      </c>
      <c r="F425" s="40"/>
      <c r="G425" s="80">
        <f>G426</f>
        <v>30000</v>
      </c>
      <c r="H425" s="90"/>
      <c r="I425" s="14">
        <f>I426</f>
        <v>4756.3</v>
      </c>
      <c r="J425" s="14">
        <f>J426</f>
        <v>568.5</v>
      </c>
      <c r="K425" s="14">
        <f>K426</f>
        <v>7404.7</v>
      </c>
      <c r="L425" s="14">
        <f>L426</f>
        <v>554.1</v>
      </c>
      <c r="M425" s="6"/>
      <c r="N425" s="6"/>
      <c r="O425" s="6"/>
      <c r="P425" s="6"/>
    </row>
    <row r="426" spans="1:16" s="51" customFormat="1" ht="32.25">
      <c r="A426" s="22" t="s">
        <v>189</v>
      </c>
      <c r="B426" s="121" t="s">
        <v>104</v>
      </c>
      <c r="C426" s="121" t="s">
        <v>79</v>
      </c>
      <c r="D426" s="121" t="s">
        <v>81</v>
      </c>
      <c r="E426" s="40" t="s">
        <v>279</v>
      </c>
      <c r="F426" s="40" t="s">
        <v>127</v>
      </c>
      <c r="G426" s="80">
        <v>30000</v>
      </c>
      <c r="H426" s="113"/>
      <c r="I426" s="14">
        <f>I427+I432+I436</f>
        <v>4756.3</v>
      </c>
      <c r="J426" s="14">
        <f>J427+J432+J436</f>
        <v>568.5</v>
      </c>
      <c r="K426" s="14">
        <f>K427+K432+K436</f>
        <v>7404.7</v>
      </c>
      <c r="L426" s="14">
        <f>L427+L432+L436</f>
        <v>554.1</v>
      </c>
      <c r="M426" s="6"/>
      <c r="N426" s="6"/>
      <c r="O426" s="6"/>
      <c r="P426" s="6"/>
    </row>
    <row r="427" spans="1:16" s="51" customFormat="1" ht="32.25">
      <c r="A427" s="15" t="s">
        <v>21</v>
      </c>
      <c r="B427" s="121" t="s">
        <v>104</v>
      </c>
      <c r="C427" s="121" t="s">
        <v>79</v>
      </c>
      <c r="D427" s="121" t="s">
        <v>81</v>
      </c>
      <c r="E427" s="40" t="s">
        <v>19</v>
      </c>
      <c r="F427" s="40"/>
      <c r="G427" s="80">
        <f>G428</f>
        <v>20000</v>
      </c>
      <c r="H427" s="90"/>
      <c r="I427" s="14">
        <f aca="true" t="shared" si="27" ref="I427:L430">I428</f>
        <v>14.4</v>
      </c>
      <c r="J427" s="14">
        <f t="shared" si="27"/>
        <v>14.4</v>
      </c>
      <c r="K427" s="14">
        <f t="shared" si="27"/>
        <v>0</v>
      </c>
      <c r="L427" s="14">
        <f t="shared" si="27"/>
        <v>0</v>
      </c>
      <c r="M427" s="6"/>
      <c r="N427" s="6"/>
      <c r="O427" s="6"/>
      <c r="P427" s="6"/>
    </row>
    <row r="428" spans="1:16" s="51" customFormat="1" ht="32.25">
      <c r="A428" s="120" t="s">
        <v>22</v>
      </c>
      <c r="B428" s="121" t="s">
        <v>104</v>
      </c>
      <c r="C428" s="121" t="s">
        <v>79</v>
      </c>
      <c r="D428" s="121" t="s">
        <v>81</v>
      </c>
      <c r="E428" s="40" t="s">
        <v>18</v>
      </c>
      <c r="F428" s="40"/>
      <c r="G428" s="80">
        <f>G429</f>
        <v>20000</v>
      </c>
      <c r="H428" s="90"/>
      <c r="I428" s="14">
        <f t="shared" si="27"/>
        <v>14.4</v>
      </c>
      <c r="J428" s="14">
        <f t="shared" si="27"/>
        <v>14.4</v>
      </c>
      <c r="K428" s="14">
        <f t="shared" si="27"/>
        <v>0</v>
      </c>
      <c r="L428" s="14">
        <f t="shared" si="27"/>
        <v>0</v>
      </c>
      <c r="M428" s="6"/>
      <c r="N428" s="6"/>
      <c r="O428" s="6"/>
      <c r="P428" s="6"/>
    </row>
    <row r="429" spans="1:16" s="51" customFormat="1" ht="48">
      <c r="A429" s="120" t="s">
        <v>165</v>
      </c>
      <c r="B429" s="121" t="s">
        <v>104</v>
      </c>
      <c r="C429" s="121" t="s">
        <v>79</v>
      </c>
      <c r="D429" s="121" t="s">
        <v>81</v>
      </c>
      <c r="E429" s="40" t="s">
        <v>280</v>
      </c>
      <c r="F429" s="40"/>
      <c r="G429" s="80">
        <f>G430</f>
        <v>20000</v>
      </c>
      <c r="H429" s="90"/>
      <c r="I429" s="14">
        <f t="shared" si="27"/>
        <v>14.4</v>
      </c>
      <c r="J429" s="14">
        <f t="shared" si="27"/>
        <v>14.4</v>
      </c>
      <c r="K429" s="14">
        <f t="shared" si="27"/>
        <v>0</v>
      </c>
      <c r="L429" s="14">
        <f t="shared" si="27"/>
        <v>0</v>
      </c>
      <c r="M429" s="6"/>
      <c r="N429" s="6"/>
      <c r="O429" s="6"/>
      <c r="P429" s="6"/>
    </row>
    <row r="430" spans="1:16" s="51" customFormat="1" ht="32.25">
      <c r="A430" s="22" t="s">
        <v>189</v>
      </c>
      <c r="B430" s="121" t="s">
        <v>104</v>
      </c>
      <c r="C430" s="121" t="s">
        <v>79</v>
      </c>
      <c r="D430" s="121" t="s">
        <v>81</v>
      </c>
      <c r="E430" s="40" t="s">
        <v>280</v>
      </c>
      <c r="F430" s="40" t="s">
        <v>127</v>
      </c>
      <c r="G430" s="80">
        <v>20000</v>
      </c>
      <c r="H430" s="113"/>
      <c r="I430" s="14">
        <f t="shared" si="27"/>
        <v>14.4</v>
      </c>
      <c r="J430" s="14">
        <f t="shared" si="27"/>
        <v>14.4</v>
      </c>
      <c r="K430" s="14">
        <f t="shared" si="27"/>
        <v>0</v>
      </c>
      <c r="L430" s="14">
        <f t="shared" si="27"/>
        <v>0</v>
      </c>
      <c r="M430" s="6"/>
      <c r="N430" s="6"/>
      <c r="O430" s="6"/>
      <c r="P430" s="6"/>
    </row>
    <row r="431" spans="1:16" s="59" customFormat="1" ht="18.75">
      <c r="A431" s="123" t="s">
        <v>115</v>
      </c>
      <c r="B431" s="106" t="s">
        <v>104</v>
      </c>
      <c r="C431" s="166" t="s">
        <v>72</v>
      </c>
      <c r="D431" s="166"/>
      <c r="E431" s="106"/>
      <c r="F431" s="106"/>
      <c r="G431" s="108">
        <f aca="true" t="shared" si="28" ref="G431:H433">G432</f>
        <v>7950172.4</v>
      </c>
      <c r="H431" s="109">
        <f t="shared" si="28"/>
        <v>788360</v>
      </c>
      <c r="I431" s="144">
        <v>14.4</v>
      </c>
      <c r="J431" s="144">
        <f>I431</f>
        <v>14.4</v>
      </c>
      <c r="K431" s="144"/>
      <c r="L431" s="157"/>
      <c r="M431" s="123"/>
      <c r="N431" s="123"/>
      <c r="O431" s="123"/>
      <c r="P431" s="123"/>
    </row>
    <row r="432" spans="1:16" s="59" customFormat="1" ht="18.75">
      <c r="A432" s="105" t="s">
        <v>85</v>
      </c>
      <c r="B432" s="106" t="s">
        <v>104</v>
      </c>
      <c r="C432" s="166" t="s">
        <v>72</v>
      </c>
      <c r="D432" s="166" t="s">
        <v>66</v>
      </c>
      <c r="E432" s="106"/>
      <c r="F432" s="106"/>
      <c r="G432" s="108">
        <f t="shared" si="28"/>
        <v>7950172.4</v>
      </c>
      <c r="H432" s="109">
        <f t="shared" si="28"/>
        <v>788360</v>
      </c>
      <c r="I432" s="167">
        <f aca="true" t="shared" si="29" ref="I432:L433">I433</f>
        <v>2798</v>
      </c>
      <c r="J432" s="167">
        <f t="shared" si="29"/>
        <v>554.1</v>
      </c>
      <c r="K432" s="167">
        <f t="shared" si="29"/>
        <v>4129.4</v>
      </c>
      <c r="L432" s="167">
        <f t="shared" si="29"/>
        <v>554.1</v>
      </c>
      <c r="M432" s="123"/>
      <c r="N432" s="123"/>
      <c r="O432" s="123"/>
      <c r="P432" s="123"/>
    </row>
    <row r="433" spans="1:16" s="51" customFormat="1" ht="32.25">
      <c r="A433" s="15" t="s">
        <v>38</v>
      </c>
      <c r="B433" s="40" t="s">
        <v>104</v>
      </c>
      <c r="C433" s="168" t="s">
        <v>72</v>
      </c>
      <c r="D433" s="168" t="s">
        <v>66</v>
      </c>
      <c r="E433" s="40" t="s">
        <v>36</v>
      </c>
      <c r="F433" s="40"/>
      <c r="G433" s="80">
        <f t="shared" si="28"/>
        <v>7950172.4</v>
      </c>
      <c r="H433" s="90">
        <f t="shared" si="28"/>
        <v>788360</v>
      </c>
      <c r="I433" s="169">
        <f t="shared" si="29"/>
        <v>2798</v>
      </c>
      <c r="J433" s="169">
        <f t="shared" si="29"/>
        <v>554.1</v>
      </c>
      <c r="K433" s="169">
        <f t="shared" si="29"/>
        <v>4129.4</v>
      </c>
      <c r="L433" s="169">
        <f t="shared" si="29"/>
        <v>554.1</v>
      </c>
      <c r="M433" s="6"/>
      <c r="N433" s="6"/>
      <c r="O433" s="6"/>
      <c r="P433" s="6"/>
    </row>
    <row r="434" spans="1:16" s="51" customFormat="1" ht="31.5">
      <c r="A434" s="15" t="s">
        <v>39</v>
      </c>
      <c r="B434" s="40" t="s">
        <v>104</v>
      </c>
      <c r="C434" s="168" t="s">
        <v>72</v>
      </c>
      <c r="D434" s="168" t="s">
        <v>66</v>
      </c>
      <c r="E434" s="40" t="s">
        <v>37</v>
      </c>
      <c r="F434" s="40"/>
      <c r="G434" s="80">
        <f>G435+G437+G439</f>
        <v>7950172.4</v>
      </c>
      <c r="H434" s="90">
        <f aca="true" t="shared" si="30" ref="H434:M434">H435+H437+H439</f>
        <v>788360</v>
      </c>
      <c r="I434" s="80">
        <f t="shared" si="30"/>
        <v>2798</v>
      </c>
      <c r="J434" s="80">
        <f t="shared" si="30"/>
        <v>554.1</v>
      </c>
      <c r="K434" s="80">
        <f t="shared" si="30"/>
        <v>4129.4</v>
      </c>
      <c r="L434" s="80">
        <f t="shared" si="30"/>
        <v>554.1</v>
      </c>
      <c r="M434" s="80">
        <f t="shared" si="30"/>
        <v>0</v>
      </c>
      <c r="N434" s="6"/>
      <c r="O434" s="6"/>
      <c r="P434" s="6"/>
    </row>
    <row r="435" spans="1:16" s="51" customFormat="1" ht="63.75">
      <c r="A435" s="6" t="s">
        <v>183</v>
      </c>
      <c r="B435" s="40" t="s">
        <v>104</v>
      </c>
      <c r="C435" s="168" t="s">
        <v>72</v>
      </c>
      <c r="D435" s="168" t="s">
        <v>66</v>
      </c>
      <c r="E435" s="40" t="s">
        <v>264</v>
      </c>
      <c r="F435" s="40"/>
      <c r="G435" s="80">
        <f>G436</f>
        <v>7161812.4</v>
      </c>
      <c r="H435" s="90"/>
      <c r="I435" s="140">
        <v>554.1</v>
      </c>
      <c r="J435" s="140">
        <f>I435</f>
        <v>554.1</v>
      </c>
      <c r="K435" s="140">
        <v>554.1</v>
      </c>
      <c r="L435" s="145">
        <f>K435</f>
        <v>554.1</v>
      </c>
      <c r="M435" s="6"/>
      <c r="N435" s="6"/>
      <c r="O435" s="6"/>
      <c r="P435" s="6"/>
    </row>
    <row r="436" spans="1:16" s="51" customFormat="1" ht="32.25">
      <c r="A436" s="22" t="s">
        <v>189</v>
      </c>
      <c r="B436" s="40" t="s">
        <v>104</v>
      </c>
      <c r="C436" s="168" t="s">
        <v>72</v>
      </c>
      <c r="D436" s="168" t="s">
        <v>66</v>
      </c>
      <c r="E436" s="40" t="s">
        <v>264</v>
      </c>
      <c r="F436" s="117" t="s">
        <v>127</v>
      </c>
      <c r="G436" s="80">
        <f>7279312.4-117500</f>
        <v>7161812.4</v>
      </c>
      <c r="H436" s="90"/>
      <c r="I436" s="169">
        <f>I437</f>
        <v>1943.9</v>
      </c>
      <c r="J436" s="169">
        <f>J437</f>
        <v>0</v>
      </c>
      <c r="K436" s="169">
        <f>K437</f>
        <v>3275.3</v>
      </c>
      <c r="L436" s="169">
        <f>L437</f>
        <v>0</v>
      </c>
      <c r="M436" s="6"/>
      <c r="N436" s="6"/>
      <c r="O436" s="6"/>
      <c r="P436" s="6"/>
    </row>
    <row r="437" spans="1:16" s="51" customFormat="1" ht="63.75">
      <c r="A437" s="125" t="s">
        <v>282</v>
      </c>
      <c r="B437" s="40" t="s">
        <v>104</v>
      </c>
      <c r="C437" s="168" t="s">
        <v>72</v>
      </c>
      <c r="D437" s="168" t="s">
        <v>66</v>
      </c>
      <c r="E437" s="121" t="s">
        <v>281</v>
      </c>
      <c r="F437" s="117"/>
      <c r="G437" s="80">
        <f>G438</f>
        <v>14400</v>
      </c>
      <c r="H437" s="90">
        <f>H438</f>
        <v>14400</v>
      </c>
      <c r="I437" s="169">
        <f>I438+I441</f>
        <v>1943.9</v>
      </c>
      <c r="J437" s="169">
        <f>J438+J441</f>
        <v>0</v>
      </c>
      <c r="K437" s="169">
        <f>K438+K441</f>
        <v>3275.3</v>
      </c>
      <c r="L437" s="169">
        <f>L438+L441</f>
        <v>0</v>
      </c>
      <c r="M437" s="6"/>
      <c r="N437" s="6"/>
      <c r="O437" s="6"/>
      <c r="P437" s="6"/>
    </row>
    <row r="438" spans="1:16" s="51" customFormat="1" ht="32.25">
      <c r="A438" s="22" t="s">
        <v>189</v>
      </c>
      <c r="B438" s="40" t="s">
        <v>104</v>
      </c>
      <c r="C438" s="168" t="s">
        <v>72</v>
      </c>
      <c r="D438" s="168" t="s">
        <v>66</v>
      </c>
      <c r="E438" s="121" t="s">
        <v>281</v>
      </c>
      <c r="F438" s="40" t="s">
        <v>127</v>
      </c>
      <c r="G438" s="80">
        <v>14400</v>
      </c>
      <c r="H438" s="113">
        <v>14400</v>
      </c>
      <c r="I438" s="169">
        <f aca="true" t="shared" si="31" ref="I438:L439">I439</f>
        <v>300</v>
      </c>
      <c r="J438" s="169">
        <f t="shared" si="31"/>
        <v>0</v>
      </c>
      <c r="K438" s="169">
        <f t="shared" si="31"/>
        <v>300</v>
      </c>
      <c r="L438" s="169">
        <f t="shared" si="31"/>
        <v>0</v>
      </c>
      <c r="M438" s="6"/>
      <c r="N438" s="6"/>
      <c r="O438" s="6"/>
      <c r="P438" s="6"/>
    </row>
    <row r="439" spans="1:16" s="51" customFormat="1" ht="79.5">
      <c r="A439" s="119" t="s">
        <v>250</v>
      </c>
      <c r="B439" s="40" t="s">
        <v>104</v>
      </c>
      <c r="C439" s="168" t="s">
        <v>72</v>
      </c>
      <c r="D439" s="168" t="s">
        <v>66</v>
      </c>
      <c r="E439" s="121" t="s">
        <v>283</v>
      </c>
      <c r="F439" s="40"/>
      <c r="G439" s="80">
        <f>G440</f>
        <v>773960</v>
      </c>
      <c r="H439" s="90">
        <f>H440</f>
        <v>773960</v>
      </c>
      <c r="I439" s="169">
        <f t="shared" si="31"/>
        <v>300</v>
      </c>
      <c r="J439" s="169">
        <f t="shared" si="31"/>
        <v>0</v>
      </c>
      <c r="K439" s="169">
        <f t="shared" si="31"/>
        <v>300</v>
      </c>
      <c r="L439" s="169">
        <f t="shared" si="31"/>
        <v>0</v>
      </c>
      <c r="M439" s="6"/>
      <c r="N439" s="6"/>
      <c r="O439" s="6"/>
      <c r="P439" s="6"/>
    </row>
    <row r="440" spans="1:16" s="51" customFormat="1" ht="32.25">
      <c r="A440" s="22" t="s">
        <v>189</v>
      </c>
      <c r="B440" s="40" t="s">
        <v>104</v>
      </c>
      <c r="C440" s="168" t="s">
        <v>72</v>
      </c>
      <c r="D440" s="168" t="s">
        <v>66</v>
      </c>
      <c r="E440" s="121" t="s">
        <v>283</v>
      </c>
      <c r="F440" s="40" t="s">
        <v>127</v>
      </c>
      <c r="G440" s="80">
        <v>773960</v>
      </c>
      <c r="H440" s="90">
        <v>773960</v>
      </c>
      <c r="I440" s="140">
        <v>300</v>
      </c>
      <c r="J440" s="140"/>
      <c r="K440" s="140">
        <v>300</v>
      </c>
      <c r="L440" s="145"/>
      <c r="M440" s="6"/>
      <c r="N440" s="6"/>
      <c r="O440" s="6"/>
      <c r="P440" s="6"/>
    </row>
    <row r="441" spans="1:16" s="59" customFormat="1" ht="18.75">
      <c r="A441" s="105" t="s">
        <v>82</v>
      </c>
      <c r="B441" s="106" t="s">
        <v>104</v>
      </c>
      <c r="C441" s="115" t="s">
        <v>83</v>
      </c>
      <c r="D441" s="115"/>
      <c r="E441" s="106"/>
      <c r="F441" s="106"/>
      <c r="G441" s="108">
        <f>G442+G454</f>
        <v>21093300</v>
      </c>
      <c r="H441" s="109">
        <f>H442+H454</f>
        <v>21093300</v>
      </c>
      <c r="I441" s="167">
        <f>I442</f>
        <v>1643.9</v>
      </c>
      <c r="J441" s="167">
        <f>J442</f>
        <v>0</v>
      </c>
      <c r="K441" s="167">
        <f>K442</f>
        <v>2975.3</v>
      </c>
      <c r="L441" s="167">
        <f>L442</f>
        <v>0</v>
      </c>
      <c r="M441" s="123"/>
      <c r="N441" s="123"/>
      <c r="O441" s="123"/>
      <c r="P441" s="123"/>
    </row>
    <row r="442" spans="1:16" s="52" customFormat="1" ht="18.75">
      <c r="A442" s="110" t="s">
        <v>84</v>
      </c>
      <c r="B442" s="44" t="s">
        <v>104</v>
      </c>
      <c r="C442" s="45" t="s">
        <v>83</v>
      </c>
      <c r="D442" s="45" t="s">
        <v>67</v>
      </c>
      <c r="E442" s="106"/>
      <c r="F442" s="44"/>
      <c r="G442" s="79">
        <f>G443</f>
        <v>13131200</v>
      </c>
      <c r="H442" s="93">
        <f>H443</f>
        <v>13131200</v>
      </c>
      <c r="I442" s="167">
        <f>I443+I444</f>
        <v>1643.9</v>
      </c>
      <c r="J442" s="167">
        <f>J443+J444</f>
        <v>0</v>
      </c>
      <c r="K442" s="167">
        <f>K443+K444</f>
        <v>2975.3</v>
      </c>
      <c r="L442" s="167">
        <f>L443+L444</f>
        <v>0</v>
      </c>
      <c r="M442" s="5"/>
      <c r="N442" s="5"/>
      <c r="O442" s="5"/>
      <c r="P442" s="5"/>
    </row>
    <row r="443" spans="1:16" s="51" customFormat="1" ht="32.25">
      <c r="A443" s="119" t="s">
        <v>161</v>
      </c>
      <c r="B443" s="40" t="s">
        <v>104</v>
      </c>
      <c r="C443" s="41" t="s">
        <v>83</v>
      </c>
      <c r="D443" s="41" t="s">
        <v>67</v>
      </c>
      <c r="E443" s="121" t="s">
        <v>159</v>
      </c>
      <c r="F443" s="40"/>
      <c r="G443" s="80">
        <f>G444+G449</f>
        <v>13131200</v>
      </c>
      <c r="H443" s="90">
        <f>H444+H449</f>
        <v>13131200</v>
      </c>
      <c r="I443" s="140">
        <f>2975.3-1331.4</f>
        <v>1643.9</v>
      </c>
      <c r="J443" s="140"/>
      <c r="K443" s="140">
        <v>2975.3</v>
      </c>
      <c r="L443" s="145"/>
      <c r="M443" s="6"/>
      <c r="N443" s="6"/>
      <c r="O443" s="6"/>
      <c r="P443" s="6"/>
    </row>
    <row r="444" spans="1:16" s="51" customFormat="1" ht="32.25">
      <c r="A444" s="22" t="s">
        <v>162</v>
      </c>
      <c r="B444" s="40" t="s">
        <v>104</v>
      </c>
      <c r="C444" s="41" t="s">
        <v>83</v>
      </c>
      <c r="D444" s="41" t="s">
        <v>67</v>
      </c>
      <c r="E444" s="121" t="s">
        <v>160</v>
      </c>
      <c r="F444" s="40"/>
      <c r="G444" s="80">
        <f>G445+G447</f>
        <v>12888900</v>
      </c>
      <c r="H444" s="90">
        <f>H445+H447</f>
        <v>12888900</v>
      </c>
      <c r="I444" s="140"/>
      <c r="J444" s="140"/>
      <c r="K444" s="140"/>
      <c r="L444" s="145"/>
      <c r="M444" s="6"/>
      <c r="N444" s="6"/>
      <c r="O444" s="6"/>
      <c r="P444" s="6"/>
    </row>
    <row r="445" spans="1:16" s="51" customFormat="1" ht="79.5">
      <c r="A445" s="22" t="s">
        <v>285</v>
      </c>
      <c r="B445" s="40" t="s">
        <v>104</v>
      </c>
      <c r="C445" s="41" t="s">
        <v>83</v>
      </c>
      <c r="D445" s="41" t="s">
        <v>67</v>
      </c>
      <c r="E445" s="121" t="s">
        <v>284</v>
      </c>
      <c r="F445" s="40"/>
      <c r="G445" s="80">
        <f>G446</f>
        <v>75100</v>
      </c>
      <c r="H445" s="90">
        <f>H446</f>
        <v>75100</v>
      </c>
      <c r="I445" s="169" t="e">
        <f>I446+#REF!</f>
        <v>#REF!</v>
      </c>
      <c r="J445" s="169" t="e">
        <f>J446+#REF!</f>
        <v>#REF!</v>
      </c>
      <c r="K445" s="169" t="e">
        <f>K446+#REF!</f>
        <v>#REF!</v>
      </c>
      <c r="L445" s="169" t="e">
        <f>L446+#REF!</f>
        <v>#REF!</v>
      </c>
      <c r="M445" s="6"/>
      <c r="N445" s="6"/>
      <c r="O445" s="6"/>
      <c r="P445" s="6"/>
    </row>
    <row r="446" spans="1:16" s="51" customFormat="1" ht="32.25">
      <c r="A446" s="22" t="s">
        <v>189</v>
      </c>
      <c r="B446" s="40" t="s">
        <v>104</v>
      </c>
      <c r="C446" s="41" t="s">
        <v>83</v>
      </c>
      <c r="D446" s="41" t="s">
        <v>67</v>
      </c>
      <c r="E446" s="121" t="s">
        <v>284</v>
      </c>
      <c r="F446" s="40" t="s">
        <v>127</v>
      </c>
      <c r="G446" s="80">
        <v>75100</v>
      </c>
      <c r="H446" s="90">
        <v>75100</v>
      </c>
      <c r="I446" s="169" t="e">
        <f>I447+I458+#REF!</f>
        <v>#REF!</v>
      </c>
      <c r="J446" s="169" t="e">
        <f>J447+J458+#REF!</f>
        <v>#REF!</v>
      </c>
      <c r="K446" s="169" t="e">
        <f>K447+K458+#REF!</f>
        <v>#REF!</v>
      </c>
      <c r="L446" s="169" t="e">
        <f>L447+L458+#REF!</f>
        <v>#REF!</v>
      </c>
      <c r="M446" s="6"/>
      <c r="N446" s="6"/>
      <c r="O446" s="6"/>
      <c r="P446" s="6"/>
    </row>
    <row r="447" spans="1:16" s="51" customFormat="1" ht="79.5">
      <c r="A447" s="6" t="s">
        <v>43</v>
      </c>
      <c r="B447" s="40" t="s">
        <v>104</v>
      </c>
      <c r="C447" s="41" t="s">
        <v>83</v>
      </c>
      <c r="D447" s="41" t="s">
        <v>67</v>
      </c>
      <c r="E447" s="40" t="s">
        <v>42</v>
      </c>
      <c r="F447" s="116"/>
      <c r="G447" s="80">
        <f>G448</f>
        <v>12813800</v>
      </c>
      <c r="H447" s="90">
        <f>H448</f>
        <v>12813800</v>
      </c>
      <c r="I447" s="169">
        <f>I448+I453</f>
        <v>88.4</v>
      </c>
      <c r="J447" s="169">
        <f>J448+J453</f>
        <v>88.4</v>
      </c>
      <c r="K447" s="169">
        <f>K448+K453</f>
        <v>88.4</v>
      </c>
      <c r="L447" s="169">
        <f>L448+L453</f>
        <v>88.4</v>
      </c>
      <c r="M447" s="6"/>
      <c r="N447" s="6"/>
      <c r="O447" s="6"/>
      <c r="P447" s="6"/>
    </row>
    <row r="448" spans="1:16" s="51" customFormat="1" ht="32.25">
      <c r="A448" s="22" t="s">
        <v>189</v>
      </c>
      <c r="B448" s="40" t="s">
        <v>104</v>
      </c>
      <c r="C448" s="41" t="s">
        <v>83</v>
      </c>
      <c r="D448" s="41" t="s">
        <v>67</v>
      </c>
      <c r="E448" s="40" t="s">
        <v>42</v>
      </c>
      <c r="F448" s="40" t="s">
        <v>127</v>
      </c>
      <c r="G448" s="80">
        <f>12813800</f>
        <v>12813800</v>
      </c>
      <c r="H448" s="90">
        <f>12813800</f>
        <v>12813800</v>
      </c>
      <c r="I448" s="169">
        <f>I450</f>
        <v>4</v>
      </c>
      <c r="J448" s="169">
        <f>J450</f>
        <v>4</v>
      </c>
      <c r="K448" s="169">
        <f>K450</f>
        <v>4</v>
      </c>
      <c r="L448" s="169">
        <f>L450</f>
        <v>4</v>
      </c>
      <c r="M448" s="6"/>
      <c r="N448" s="6"/>
      <c r="O448" s="6"/>
      <c r="P448" s="6"/>
    </row>
    <row r="449" spans="1:16" s="51" customFormat="1" ht="48">
      <c r="A449" s="22" t="s">
        <v>238</v>
      </c>
      <c r="B449" s="40" t="s">
        <v>104</v>
      </c>
      <c r="C449" s="41" t="s">
        <v>83</v>
      </c>
      <c r="D449" s="41" t="s">
        <v>67</v>
      </c>
      <c r="E449" s="40" t="s">
        <v>237</v>
      </c>
      <c r="F449" s="40"/>
      <c r="G449" s="80">
        <f>G450+G452</f>
        <v>242300</v>
      </c>
      <c r="H449" s="90">
        <f>H450+H452</f>
        <v>242300</v>
      </c>
      <c r="I449" s="169"/>
      <c r="J449" s="169"/>
      <c r="K449" s="169"/>
      <c r="L449" s="169"/>
      <c r="M449" s="6"/>
      <c r="N449" s="6"/>
      <c r="O449" s="6"/>
      <c r="P449" s="6"/>
    </row>
    <row r="450" spans="1:16" s="51" customFormat="1" ht="85.5" customHeight="1">
      <c r="A450" s="6" t="s">
        <v>288</v>
      </c>
      <c r="B450" s="40" t="s">
        <v>104</v>
      </c>
      <c r="C450" s="41" t="s">
        <v>83</v>
      </c>
      <c r="D450" s="41" t="s">
        <v>67</v>
      </c>
      <c r="E450" s="121" t="s">
        <v>286</v>
      </c>
      <c r="F450" s="40"/>
      <c r="G450" s="80">
        <f>G451</f>
        <v>238100</v>
      </c>
      <c r="H450" s="90">
        <f>H451</f>
        <v>238100</v>
      </c>
      <c r="I450" s="169">
        <f aca="true" t="shared" si="32" ref="I450:L451">I451</f>
        <v>4</v>
      </c>
      <c r="J450" s="169">
        <f t="shared" si="32"/>
        <v>4</v>
      </c>
      <c r="K450" s="169">
        <f t="shared" si="32"/>
        <v>4</v>
      </c>
      <c r="L450" s="169">
        <f t="shared" si="32"/>
        <v>4</v>
      </c>
      <c r="M450" s="6"/>
      <c r="N450" s="6"/>
      <c r="O450" s="6"/>
      <c r="P450" s="6"/>
    </row>
    <row r="451" spans="1:16" s="51" customFormat="1" ht="32.25">
      <c r="A451" s="120" t="s">
        <v>149</v>
      </c>
      <c r="B451" s="40" t="s">
        <v>104</v>
      </c>
      <c r="C451" s="41" t="s">
        <v>83</v>
      </c>
      <c r="D451" s="41" t="s">
        <v>67</v>
      </c>
      <c r="E451" s="121" t="s">
        <v>286</v>
      </c>
      <c r="F451" s="116">
        <v>200</v>
      </c>
      <c r="G451" s="136">
        <v>238100</v>
      </c>
      <c r="H451" s="137">
        <v>238100</v>
      </c>
      <c r="I451" s="169">
        <f t="shared" si="32"/>
        <v>4</v>
      </c>
      <c r="J451" s="169">
        <f t="shared" si="32"/>
        <v>4</v>
      </c>
      <c r="K451" s="169">
        <f t="shared" si="32"/>
        <v>4</v>
      </c>
      <c r="L451" s="169">
        <f t="shared" si="32"/>
        <v>4</v>
      </c>
      <c r="M451" s="6"/>
      <c r="N451" s="6"/>
      <c r="O451" s="6"/>
      <c r="P451" s="6"/>
    </row>
    <row r="452" spans="1:16" s="51" customFormat="1" ht="79.5">
      <c r="A452" s="120" t="s">
        <v>289</v>
      </c>
      <c r="B452" s="40" t="s">
        <v>104</v>
      </c>
      <c r="C452" s="41" t="s">
        <v>83</v>
      </c>
      <c r="D452" s="41" t="s">
        <v>67</v>
      </c>
      <c r="E452" s="121" t="s">
        <v>287</v>
      </c>
      <c r="F452" s="116"/>
      <c r="G452" s="136">
        <f>G453</f>
        <v>4200</v>
      </c>
      <c r="H452" s="137">
        <f>H453</f>
        <v>4200</v>
      </c>
      <c r="I452" s="169">
        <v>4</v>
      </c>
      <c r="J452" s="169">
        <f>I452</f>
        <v>4</v>
      </c>
      <c r="K452" s="169">
        <v>4</v>
      </c>
      <c r="L452" s="169">
        <f>K452</f>
        <v>4</v>
      </c>
      <c r="M452" s="6"/>
      <c r="N452" s="6"/>
      <c r="O452" s="6"/>
      <c r="P452" s="6"/>
    </row>
    <row r="453" spans="1:16" s="51" customFormat="1" ht="32.25">
      <c r="A453" s="120" t="s">
        <v>149</v>
      </c>
      <c r="B453" s="40" t="s">
        <v>104</v>
      </c>
      <c r="C453" s="41" t="s">
        <v>83</v>
      </c>
      <c r="D453" s="41" t="s">
        <v>67</v>
      </c>
      <c r="E453" s="121" t="s">
        <v>287</v>
      </c>
      <c r="F453" s="116">
        <v>200</v>
      </c>
      <c r="G453" s="136">
        <v>4200</v>
      </c>
      <c r="H453" s="137">
        <v>4200</v>
      </c>
      <c r="I453" s="169">
        <f aca="true" t="shared" si="33" ref="I453:L456">I454</f>
        <v>84.4</v>
      </c>
      <c r="J453" s="169">
        <f t="shared" si="33"/>
        <v>84.4</v>
      </c>
      <c r="K453" s="169">
        <f t="shared" si="33"/>
        <v>84.4</v>
      </c>
      <c r="L453" s="169">
        <f t="shared" si="33"/>
        <v>84.4</v>
      </c>
      <c r="M453" s="6"/>
      <c r="N453" s="6"/>
      <c r="O453" s="6"/>
      <c r="P453" s="6"/>
    </row>
    <row r="454" spans="1:16" s="59" customFormat="1" ht="18.75">
      <c r="A454" s="105" t="s">
        <v>100</v>
      </c>
      <c r="B454" s="106" t="s">
        <v>104</v>
      </c>
      <c r="C454" s="107" t="s">
        <v>83</v>
      </c>
      <c r="D454" s="107" t="s">
        <v>69</v>
      </c>
      <c r="E454" s="107"/>
      <c r="F454" s="107"/>
      <c r="G454" s="85">
        <f>G455+G468+G461</f>
        <v>7962100</v>
      </c>
      <c r="H454" s="138">
        <f>H455+H468+H461</f>
        <v>7962100</v>
      </c>
      <c r="I454" s="167">
        <f>I456</f>
        <v>84.4</v>
      </c>
      <c r="J454" s="167">
        <f>J456</f>
        <v>84.4</v>
      </c>
      <c r="K454" s="167">
        <f>K456</f>
        <v>84.4</v>
      </c>
      <c r="L454" s="167">
        <f>L456</f>
        <v>84.4</v>
      </c>
      <c r="M454" s="123"/>
      <c r="N454" s="123"/>
      <c r="O454" s="123"/>
      <c r="P454" s="123"/>
    </row>
    <row r="455" spans="1:16" s="51" customFormat="1" ht="32.25">
      <c r="A455" s="22" t="s">
        <v>26</v>
      </c>
      <c r="B455" s="121" t="s">
        <v>104</v>
      </c>
      <c r="C455" s="116" t="s">
        <v>83</v>
      </c>
      <c r="D455" s="116" t="s">
        <v>69</v>
      </c>
      <c r="E455" s="116" t="s">
        <v>25</v>
      </c>
      <c r="F455" s="116"/>
      <c r="G455" s="136">
        <f>G456</f>
        <v>2376300</v>
      </c>
      <c r="H455" s="137">
        <f>H456</f>
        <v>2376300</v>
      </c>
      <c r="I455" s="169"/>
      <c r="J455" s="169"/>
      <c r="K455" s="169"/>
      <c r="L455" s="169"/>
      <c r="M455" s="6"/>
      <c r="N455" s="6"/>
      <c r="O455" s="6"/>
      <c r="P455" s="6"/>
    </row>
    <row r="456" spans="1:16" s="51" customFormat="1" ht="32.25">
      <c r="A456" s="6" t="s">
        <v>27</v>
      </c>
      <c r="B456" s="121" t="s">
        <v>104</v>
      </c>
      <c r="C456" s="116" t="s">
        <v>83</v>
      </c>
      <c r="D456" s="116" t="s">
        <v>69</v>
      </c>
      <c r="E456" s="116" t="s">
        <v>24</v>
      </c>
      <c r="F456" s="117"/>
      <c r="G456" s="136">
        <f>G457+G459</f>
        <v>2376300</v>
      </c>
      <c r="H456" s="137">
        <f>H457+H459</f>
        <v>2376300</v>
      </c>
      <c r="I456" s="169">
        <f t="shared" si="33"/>
        <v>84.4</v>
      </c>
      <c r="J456" s="169">
        <f t="shared" si="33"/>
        <v>84.4</v>
      </c>
      <c r="K456" s="169">
        <f t="shared" si="33"/>
        <v>84.4</v>
      </c>
      <c r="L456" s="169">
        <f t="shared" si="33"/>
        <v>84.4</v>
      </c>
      <c r="M456" s="6"/>
      <c r="N456" s="6"/>
      <c r="O456" s="6"/>
      <c r="P456" s="6"/>
    </row>
    <row r="457" spans="1:16" s="51" customFormat="1" ht="126.75">
      <c r="A457" s="120" t="s">
        <v>291</v>
      </c>
      <c r="B457" s="121" t="s">
        <v>104</v>
      </c>
      <c r="C457" s="116" t="s">
        <v>83</v>
      </c>
      <c r="D457" s="116" t="s">
        <v>69</v>
      </c>
      <c r="E457" s="116" t="s">
        <v>290</v>
      </c>
      <c r="F457" s="117"/>
      <c r="G457" s="81">
        <f>G458</f>
        <v>58000</v>
      </c>
      <c r="H457" s="139">
        <f>H458</f>
        <v>58000</v>
      </c>
      <c r="I457" s="169">
        <v>84.4</v>
      </c>
      <c r="J457" s="169">
        <f>I457</f>
        <v>84.4</v>
      </c>
      <c r="K457" s="169">
        <v>84.4</v>
      </c>
      <c r="L457" s="145">
        <f>K457</f>
        <v>84.4</v>
      </c>
      <c r="M457" s="6"/>
      <c r="N457" s="6"/>
      <c r="O457" s="6"/>
      <c r="P457" s="6"/>
    </row>
    <row r="458" spans="1:16" s="51" customFormat="1" ht="32.25">
      <c r="A458" s="22" t="s">
        <v>189</v>
      </c>
      <c r="B458" s="121" t="s">
        <v>104</v>
      </c>
      <c r="C458" s="116" t="s">
        <v>83</v>
      </c>
      <c r="D458" s="116" t="s">
        <v>69</v>
      </c>
      <c r="E458" s="116" t="s">
        <v>290</v>
      </c>
      <c r="F458" s="117" t="s">
        <v>127</v>
      </c>
      <c r="G458" s="81">
        <v>58000</v>
      </c>
      <c r="H458" s="137">
        <v>58000</v>
      </c>
      <c r="I458" s="169" t="e">
        <f>#REF!</f>
        <v>#REF!</v>
      </c>
      <c r="J458" s="169" t="e">
        <f>#REF!</f>
        <v>#REF!</v>
      </c>
      <c r="K458" s="169" t="e">
        <f>#REF!</f>
        <v>#REF!</v>
      </c>
      <c r="L458" s="169" t="e">
        <f>#REF!</f>
        <v>#REF!</v>
      </c>
      <c r="M458" s="6"/>
      <c r="N458" s="6"/>
      <c r="O458" s="6"/>
      <c r="P458" s="6"/>
    </row>
    <row r="459" spans="1:16" s="51" customFormat="1" ht="63.75">
      <c r="A459" s="120" t="s">
        <v>293</v>
      </c>
      <c r="B459" s="121" t="s">
        <v>104</v>
      </c>
      <c r="C459" s="116" t="s">
        <v>83</v>
      </c>
      <c r="D459" s="116" t="s">
        <v>69</v>
      </c>
      <c r="E459" s="116" t="s">
        <v>292</v>
      </c>
      <c r="F459" s="117"/>
      <c r="G459" s="81">
        <f>G460</f>
        <v>2318300</v>
      </c>
      <c r="H459" s="139">
        <f>H460</f>
        <v>2318300</v>
      </c>
      <c r="I459" s="169"/>
      <c r="J459" s="169"/>
      <c r="K459" s="169"/>
      <c r="L459" s="169"/>
      <c r="M459" s="6"/>
      <c r="N459" s="6"/>
      <c r="O459" s="6"/>
      <c r="P459" s="6"/>
    </row>
    <row r="460" spans="1:16" s="51" customFormat="1" ht="32.25">
      <c r="A460" s="22" t="s">
        <v>189</v>
      </c>
      <c r="B460" s="121" t="s">
        <v>104</v>
      </c>
      <c r="C460" s="116" t="s">
        <v>83</v>
      </c>
      <c r="D460" s="116" t="s">
        <v>69</v>
      </c>
      <c r="E460" s="116" t="s">
        <v>292</v>
      </c>
      <c r="F460" s="117" t="s">
        <v>127</v>
      </c>
      <c r="G460" s="81">
        <v>2318300</v>
      </c>
      <c r="H460" s="137">
        <v>2318300</v>
      </c>
      <c r="I460" s="169"/>
      <c r="J460" s="169"/>
      <c r="K460" s="169"/>
      <c r="L460" s="169"/>
      <c r="M460" s="6"/>
      <c r="N460" s="6"/>
      <c r="O460" s="6"/>
      <c r="P460" s="6"/>
    </row>
    <row r="461" spans="1:16" s="51" customFormat="1" ht="63.75">
      <c r="A461" s="22" t="s">
        <v>322</v>
      </c>
      <c r="B461" s="121" t="s">
        <v>104</v>
      </c>
      <c r="C461" s="116" t="s">
        <v>83</v>
      </c>
      <c r="D461" s="116" t="s">
        <v>69</v>
      </c>
      <c r="E461" s="116" t="s">
        <v>231</v>
      </c>
      <c r="F461" s="117"/>
      <c r="G461" s="81">
        <f>G465+G462</f>
        <v>866100</v>
      </c>
      <c r="H461" s="139">
        <f>H465+H462</f>
        <v>866100</v>
      </c>
      <c r="I461" s="169"/>
      <c r="J461" s="169"/>
      <c r="K461" s="169"/>
      <c r="L461" s="169"/>
      <c r="M461" s="6"/>
      <c r="N461" s="6"/>
      <c r="O461" s="6"/>
      <c r="P461" s="6"/>
    </row>
    <row r="462" spans="1:16" s="51" customFormat="1" ht="95.25">
      <c r="A462" s="22" t="s">
        <v>304</v>
      </c>
      <c r="B462" s="121" t="s">
        <v>104</v>
      </c>
      <c r="C462" s="116" t="s">
        <v>83</v>
      </c>
      <c r="D462" s="116" t="s">
        <v>69</v>
      </c>
      <c r="E462" s="116" t="s">
        <v>303</v>
      </c>
      <c r="F462" s="117"/>
      <c r="G462" s="81">
        <f>G463+G464</f>
        <v>853000</v>
      </c>
      <c r="H462" s="139">
        <f>H463+H464</f>
        <v>853000</v>
      </c>
      <c r="I462" s="169"/>
      <c r="J462" s="169"/>
      <c r="K462" s="169"/>
      <c r="L462" s="169"/>
      <c r="M462" s="6"/>
      <c r="N462" s="6"/>
      <c r="O462" s="6"/>
      <c r="P462" s="6"/>
    </row>
    <row r="463" spans="1:16" s="51" customFormat="1" ht="79.5">
      <c r="A463" s="22" t="s">
        <v>147</v>
      </c>
      <c r="B463" s="121" t="s">
        <v>104</v>
      </c>
      <c r="C463" s="116" t="s">
        <v>83</v>
      </c>
      <c r="D463" s="116" t="s">
        <v>69</v>
      </c>
      <c r="E463" s="116" t="s">
        <v>303</v>
      </c>
      <c r="F463" s="117" t="s">
        <v>124</v>
      </c>
      <c r="G463" s="81">
        <v>702200</v>
      </c>
      <c r="H463" s="139">
        <v>702200</v>
      </c>
      <c r="I463" s="169"/>
      <c r="J463" s="169"/>
      <c r="K463" s="169"/>
      <c r="L463" s="169"/>
      <c r="M463" s="6"/>
      <c r="N463" s="6"/>
      <c r="O463" s="6"/>
      <c r="P463" s="6"/>
    </row>
    <row r="464" spans="1:16" s="51" customFormat="1" ht="32.25">
      <c r="A464" s="120" t="s">
        <v>149</v>
      </c>
      <c r="B464" s="121" t="s">
        <v>104</v>
      </c>
      <c r="C464" s="116" t="s">
        <v>83</v>
      </c>
      <c r="D464" s="116" t="s">
        <v>69</v>
      </c>
      <c r="E464" s="116" t="s">
        <v>303</v>
      </c>
      <c r="F464" s="117" t="s">
        <v>125</v>
      </c>
      <c r="G464" s="81">
        <v>150800</v>
      </c>
      <c r="H464" s="139">
        <v>150800</v>
      </c>
      <c r="I464" s="169"/>
      <c r="J464" s="169"/>
      <c r="K464" s="169"/>
      <c r="L464" s="169"/>
      <c r="M464" s="6"/>
      <c r="N464" s="6"/>
      <c r="O464" s="6"/>
      <c r="P464" s="6"/>
    </row>
    <row r="465" spans="1:16" s="51" customFormat="1" ht="95.25">
      <c r="A465" s="22" t="s">
        <v>301</v>
      </c>
      <c r="B465" s="121" t="s">
        <v>104</v>
      </c>
      <c r="C465" s="116" t="s">
        <v>83</v>
      </c>
      <c r="D465" s="116" t="s">
        <v>69</v>
      </c>
      <c r="E465" s="116" t="s">
        <v>300</v>
      </c>
      <c r="F465" s="117"/>
      <c r="G465" s="81">
        <f>G466</f>
        <v>13100</v>
      </c>
      <c r="H465" s="139">
        <f>H466</f>
        <v>13100</v>
      </c>
      <c r="I465" s="169"/>
      <c r="J465" s="169"/>
      <c r="K465" s="169"/>
      <c r="L465" s="169"/>
      <c r="M465" s="6"/>
      <c r="N465" s="6"/>
      <c r="O465" s="6"/>
      <c r="P465" s="6"/>
    </row>
    <row r="466" spans="1:16" s="51" customFormat="1" ht="79.5">
      <c r="A466" s="22" t="s">
        <v>147</v>
      </c>
      <c r="B466" s="121" t="s">
        <v>104</v>
      </c>
      <c r="C466" s="116" t="s">
        <v>83</v>
      </c>
      <c r="D466" s="116" t="s">
        <v>69</v>
      </c>
      <c r="E466" s="116" t="s">
        <v>300</v>
      </c>
      <c r="F466" s="117" t="s">
        <v>124</v>
      </c>
      <c r="G466" s="81">
        <v>13100</v>
      </c>
      <c r="H466" s="137">
        <v>13100</v>
      </c>
      <c r="I466" s="169"/>
      <c r="J466" s="169"/>
      <c r="K466" s="169"/>
      <c r="L466" s="169"/>
      <c r="M466" s="6"/>
      <c r="N466" s="6"/>
      <c r="O466" s="6"/>
      <c r="P466" s="6"/>
    </row>
    <row r="467" spans="1:16" s="51" customFormat="1" ht="32.25">
      <c r="A467" s="120" t="s">
        <v>161</v>
      </c>
      <c r="B467" s="121" t="s">
        <v>104</v>
      </c>
      <c r="C467" s="116" t="s">
        <v>83</v>
      </c>
      <c r="D467" s="116" t="s">
        <v>69</v>
      </c>
      <c r="E467" s="116" t="s">
        <v>159</v>
      </c>
      <c r="F467" s="117"/>
      <c r="G467" s="81">
        <f>G468</f>
        <v>4719700</v>
      </c>
      <c r="H467" s="139">
        <f>H468</f>
        <v>4719700</v>
      </c>
      <c r="I467" s="169"/>
      <c r="J467" s="169"/>
      <c r="K467" s="169"/>
      <c r="L467" s="169"/>
      <c r="M467" s="6"/>
      <c r="N467" s="6"/>
      <c r="O467" s="6"/>
      <c r="P467" s="6"/>
    </row>
    <row r="468" spans="1:16" s="51" customFormat="1" ht="48">
      <c r="A468" s="120" t="s">
        <v>238</v>
      </c>
      <c r="B468" s="121" t="s">
        <v>104</v>
      </c>
      <c r="C468" s="116" t="s">
        <v>83</v>
      </c>
      <c r="D468" s="116" t="s">
        <v>69</v>
      </c>
      <c r="E468" s="116" t="s">
        <v>237</v>
      </c>
      <c r="F468" s="117"/>
      <c r="G468" s="81">
        <f>G469+G472</f>
        <v>4719700</v>
      </c>
      <c r="H468" s="139">
        <f>H469+H472</f>
        <v>4719700</v>
      </c>
      <c r="I468" s="169"/>
      <c r="J468" s="169"/>
      <c r="K468" s="169"/>
      <c r="L468" s="169"/>
      <c r="M468" s="6"/>
      <c r="N468" s="6"/>
      <c r="O468" s="6"/>
      <c r="P468" s="6"/>
    </row>
    <row r="469" spans="1:16" s="51" customFormat="1" ht="63.75">
      <c r="A469" s="120" t="s">
        <v>297</v>
      </c>
      <c r="B469" s="121" t="s">
        <v>104</v>
      </c>
      <c r="C469" s="116" t="s">
        <v>83</v>
      </c>
      <c r="D469" s="116" t="s">
        <v>69</v>
      </c>
      <c r="E469" s="116" t="s">
        <v>296</v>
      </c>
      <c r="F469" s="117"/>
      <c r="G469" s="81">
        <f>G470+G471</f>
        <v>4652100</v>
      </c>
      <c r="H469" s="139">
        <f>H470+H471</f>
        <v>4652100</v>
      </c>
      <c r="I469" s="169"/>
      <c r="J469" s="169"/>
      <c r="K469" s="169"/>
      <c r="L469" s="169"/>
      <c r="M469" s="6"/>
      <c r="N469" s="6"/>
      <c r="O469" s="6"/>
      <c r="P469" s="6"/>
    </row>
    <row r="470" spans="1:16" s="51" customFormat="1" ht="32.25">
      <c r="A470" s="120" t="s">
        <v>149</v>
      </c>
      <c r="B470" s="121" t="s">
        <v>104</v>
      </c>
      <c r="C470" s="116" t="s">
        <v>83</v>
      </c>
      <c r="D470" s="116" t="s">
        <v>69</v>
      </c>
      <c r="E470" s="116" t="s">
        <v>296</v>
      </c>
      <c r="F470" s="117" t="s">
        <v>125</v>
      </c>
      <c r="G470" s="81">
        <v>623350</v>
      </c>
      <c r="H470" s="139">
        <v>623350</v>
      </c>
      <c r="I470" s="169"/>
      <c r="J470" s="169"/>
      <c r="K470" s="169"/>
      <c r="L470" s="169"/>
      <c r="M470" s="6"/>
      <c r="N470" s="6"/>
      <c r="O470" s="6"/>
      <c r="P470" s="6"/>
    </row>
    <row r="471" spans="1:16" s="51" customFormat="1" ht="18.75">
      <c r="A471" s="120" t="s">
        <v>129</v>
      </c>
      <c r="B471" s="121" t="s">
        <v>104</v>
      </c>
      <c r="C471" s="116" t="s">
        <v>83</v>
      </c>
      <c r="D471" s="116" t="s">
        <v>69</v>
      </c>
      <c r="E471" s="116" t="s">
        <v>296</v>
      </c>
      <c r="F471" s="117" t="s">
        <v>128</v>
      </c>
      <c r="G471" s="81">
        <f>411500+3617250</f>
        <v>4028750</v>
      </c>
      <c r="H471" s="139">
        <f>411500+3617250</f>
        <v>4028750</v>
      </c>
      <c r="I471" s="169"/>
      <c r="J471" s="169"/>
      <c r="K471" s="169"/>
      <c r="L471" s="169"/>
      <c r="M471" s="6"/>
      <c r="N471" s="6"/>
      <c r="O471" s="6"/>
      <c r="P471" s="6"/>
    </row>
    <row r="472" spans="1:16" s="51" customFormat="1" ht="79.5">
      <c r="A472" s="120" t="s">
        <v>295</v>
      </c>
      <c r="B472" s="121" t="s">
        <v>104</v>
      </c>
      <c r="C472" s="116" t="s">
        <v>83</v>
      </c>
      <c r="D472" s="116" t="s">
        <v>69</v>
      </c>
      <c r="E472" s="116" t="s">
        <v>294</v>
      </c>
      <c r="F472" s="117"/>
      <c r="G472" s="81">
        <f>G473</f>
        <v>67600</v>
      </c>
      <c r="H472" s="139">
        <f>H473</f>
        <v>67600</v>
      </c>
      <c r="I472" s="169"/>
      <c r="J472" s="169"/>
      <c r="K472" s="169"/>
      <c r="L472" s="169"/>
      <c r="M472" s="6"/>
      <c r="N472" s="6"/>
      <c r="O472" s="6"/>
      <c r="P472" s="6"/>
    </row>
    <row r="473" spans="1:16" s="51" customFormat="1" ht="32.25">
      <c r="A473" s="120" t="s">
        <v>149</v>
      </c>
      <c r="B473" s="121" t="s">
        <v>104</v>
      </c>
      <c r="C473" s="116" t="s">
        <v>83</v>
      </c>
      <c r="D473" s="116" t="s">
        <v>69</v>
      </c>
      <c r="E473" s="116" t="s">
        <v>294</v>
      </c>
      <c r="F473" s="117" t="s">
        <v>125</v>
      </c>
      <c r="G473" s="81">
        <v>67600</v>
      </c>
      <c r="H473" s="137">
        <v>67600</v>
      </c>
      <c r="I473" s="169"/>
      <c r="J473" s="169"/>
      <c r="K473" s="169"/>
      <c r="L473" s="169"/>
      <c r="M473" s="6"/>
      <c r="N473" s="6"/>
      <c r="O473" s="6"/>
      <c r="P473" s="6"/>
    </row>
    <row r="474" spans="1:16" s="59" customFormat="1" ht="18.75">
      <c r="A474" s="170" t="s">
        <v>99</v>
      </c>
      <c r="B474" s="115" t="s">
        <v>104</v>
      </c>
      <c r="C474" s="106" t="s">
        <v>111</v>
      </c>
      <c r="D474" s="106"/>
      <c r="E474" s="107"/>
      <c r="F474" s="115"/>
      <c r="G474" s="85">
        <f>G475+G482</f>
        <v>30919700</v>
      </c>
      <c r="H474" s="138"/>
      <c r="I474" s="167"/>
      <c r="J474" s="167"/>
      <c r="K474" s="167"/>
      <c r="L474" s="167"/>
      <c r="M474" s="123"/>
      <c r="N474" s="123"/>
      <c r="O474" s="123"/>
      <c r="P474" s="123"/>
    </row>
    <row r="475" spans="1:16" s="59" customFormat="1" ht="18.75">
      <c r="A475" s="170" t="s">
        <v>116</v>
      </c>
      <c r="B475" s="115" t="s">
        <v>104</v>
      </c>
      <c r="C475" s="106">
        <v>11</v>
      </c>
      <c r="D475" s="106" t="s">
        <v>66</v>
      </c>
      <c r="E475" s="107"/>
      <c r="F475" s="115"/>
      <c r="G475" s="85">
        <f>G476</f>
        <v>80000</v>
      </c>
      <c r="H475" s="138"/>
      <c r="I475" s="167"/>
      <c r="J475" s="167"/>
      <c r="K475" s="167"/>
      <c r="L475" s="167"/>
      <c r="M475" s="123"/>
      <c r="N475" s="123"/>
      <c r="O475" s="123"/>
      <c r="P475" s="123"/>
    </row>
    <row r="476" spans="1:16" s="51" customFormat="1" ht="32.25">
      <c r="A476" s="120" t="s">
        <v>31</v>
      </c>
      <c r="B476" s="41" t="s">
        <v>104</v>
      </c>
      <c r="C476" s="40">
        <v>11</v>
      </c>
      <c r="D476" s="40" t="s">
        <v>66</v>
      </c>
      <c r="E476" s="116" t="s">
        <v>28</v>
      </c>
      <c r="F476" s="117"/>
      <c r="G476" s="81">
        <f>G477</f>
        <v>80000</v>
      </c>
      <c r="H476" s="137"/>
      <c r="I476" s="169"/>
      <c r="J476" s="169"/>
      <c r="K476" s="169"/>
      <c r="L476" s="169"/>
      <c r="M476" s="6"/>
      <c r="N476" s="6"/>
      <c r="O476" s="6"/>
      <c r="P476" s="6"/>
    </row>
    <row r="477" spans="1:16" s="51" customFormat="1" ht="32.25">
      <c r="A477" s="120" t="s">
        <v>32</v>
      </c>
      <c r="B477" s="41" t="s">
        <v>104</v>
      </c>
      <c r="C477" s="40">
        <v>11</v>
      </c>
      <c r="D477" s="40" t="s">
        <v>66</v>
      </c>
      <c r="E477" s="116" t="s">
        <v>30</v>
      </c>
      <c r="F477" s="117"/>
      <c r="G477" s="81">
        <f>G478+G480</f>
        <v>80000</v>
      </c>
      <c r="H477" s="137"/>
      <c r="I477" s="169"/>
      <c r="J477" s="169"/>
      <c r="K477" s="169"/>
      <c r="L477" s="169"/>
      <c r="M477" s="6"/>
      <c r="N477" s="6"/>
      <c r="O477" s="6"/>
      <c r="P477" s="6"/>
    </row>
    <row r="478" spans="1:16" s="51" customFormat="1" ht="32.25">
      <c r="A478" s="120" t="s">
        <v>248</v>
      </c>
      <c r="B478" s="41" t="s">
        <v>104</v>
      </c>
      <c r="C478" s="40">
        <v>11</v>
      </c>
      <c r="D478" s="40" t="s">
        <v>66</v>
      </c>
      <c r="E478" s="116" t="s">
        <v>247</v>
      </c>
      <c r="F478" s="117"/>
      <c r="G478" s="81">
        <f>G479</f>
        <v>30000</v>
      </c>
      <c r="H478" s="137"/>
      <c r="I478" s="169"/>
      <c r="J478" s="169"/>
      <c r="K478" s="169"/>
      <c r="L478" s="169"/>
      <c r="M478" s="6"/>
      <c r="N478" s="6"/>
      <c r="O478" s="6"/>
      <c r="P478" s="6"/>
    </row>
    <row r="479" spans="1:16" s="51" customFormat="1" ht="32.25">
      <c r="A479" s="22" t="s">
        <v>189</v>
      </c>
      <c r="B479" s="41" t="s">
        <v>104</v>
      </c>
      <c r="C479" s="40">
        <v>11</v>
      </c>
      <c r="D479" s="40" t="s">
        <v>66</v>
      </c>
      <c r="E479" s="116" t="s">
        <v>247</v>
      </c>
      <c r="F479" s="117" t="s">
        <v>127</v>
      </c>
      <c r="G479" s="81">
        <v>30000</v>
      </c>
      <c r="H479" s="137"/>
      <c r="I479" s="169"/>
      <c r="J479" s="169"/>
      <c r="K479" s="169"/>
      <c r="L479" s="169"/>
      <c r="M479" s="6"/>
      <c r="N479" s="6"/>
      <c r="O479" s="6"/>
      <c r="P479" s="6"/>
    </row>
    <row r="480" spans="1:16" s="51" customFormat="1" ht="18.75">
      <c r="A480" s="120" t="s">
        <v>169</v>
      </c>
      <c r="B480" s="41" t="s">
        <v>104</v>
      </c>
      <c r="C480" s="40">
        <v>11</v>
      </c>
      <c r="D480" s="40" t="s">
        <v>66</v>
      </c>
      <c r="E480" s="116" t="s">
        <v>279</v>
      </c>
      <c r="F480" s="117"/>
      <c r="G480" s="81">
        <f>G481</f>
        <v>50000</v>
      </c>
      <c r="H480" s="137"/>
      <c r="I480" s="169"/>
      <c r="J480" s="169"/>
      <c r="K480" s="169"/>
      <c r="L480" s="169"/>
      <c r="M480" s="6"/>
      <c r="N480" s="6"/>
      <c r="O480" s="6"/>
      <c r="P480" s="6"/>
    </row>
    <row r="481" spans="1:16" s="51" customFormat="1" ht="32.25">
      <c r="A481" s="22" t="s">
        <v>189</v>
      </c>
      <c r="B481" s="41" t="s">
        <v>104</v>
      </c>
      <c r="C481" s="40">
        <v>11</v>
      </c>
      <c r="D481" s="40" t="s">
        <v>66</v>
      </c>
      <c r="E481" s="116" t="s">
        <v>279</v>
      </c>
      <c r="F481" s="117" t="s">
        <v>127</v>
      </c>
      <c r="G481" s="81">
        <v>50000</v>
      </c>
      <c r="H481" s="137"/>
      <c r="I481" s="169"/>
      <c r="J481" s="169"/>
      <c r="K481" s="169"/>
      <c r="L481" s="169"/>
      <c r="M481" s="6"/>
      <c r="N481" s="6"/>
      <c r="O481" s="6"/>
      <c r="P481" s="6"/>
    </row>
    <row r="482" spans="1:16" s="59" customFormat="1" ht="18.75">
      <c r="A482" s="170" t="s">
        <v>113</v>
      </c>
      <c r="B482" s="115" t="s">
        <v>104</v>
      </c>
      <c r="C482" s="106" t="s">
        <v>111</v>
      </c>
      <c r="D482" s="106" t="s">
        <v>68</v>
      </c>
      <c r="E482" s="107"/>
      <c r="F482" s="115"/>
      <c r="G482" s="85">
        <f>G483</f>
        <v>30839700</v>
      </c>
      <c r="H482" s="138"/>
      <c r="I482" s="167"/>
      <c r="J482" s="167"/>
      <c r="K482" s="167"/>
      <c r="L482" s="167"/>
      <c r="M482" s="123"/>
      <c r="N482" s="123"/>
      <c r="O482" s="123"/>
      <c r="P482" s="123"/>
    </row>
    <row r="483" spans="1:16" s="51" customFormat="1" ht="32.25">
      <c r="A483" s="120" t="s">
        <v>31</v>
      </c>
      <c r="B483" s="41" t="s">
        <v>104</v>
      </c>
      <c r="C483" s="40" t="s">
        <v>111</v>
      </c>
      <c r="D483" s="40" t="s">
        <v>68</v>
      </c>
      <c r="E483" s="116" t="s">
        <v>28</v>
      </c>
      <c r="F483" s="117"/>
      <c r="G483" s="81">
        <f>G484</f>
        <v>30839700</v>
      </c>
      <c r="H483" s="137"/>
      <c r="I483" s="169"/>
      <c r="J483" s="169"/>
      <c r="K483" s="169"/>
      <c r="L483" s="169"/>
      <c r="M483" s="6"/>
      <c r="N483" s="6"/>
      <c r="O483" s="6"/>
      <c r="P483" s="6"/>
    </row>
    <row r="484" spans="1:16" s="51" customFormat="1" ht="32.25">
      <c r="A484" s="120" t="s">
        <v>32</v>
      </c>
      <c r="B484" s="41" t="s">
        <v>104</v>
      </c>
      <c r="C484" s="40" t="s">
        <v>111</v>
      </c>
      <c r="D484" s="40" t="s">
        <v>68</v>
      </c>
      <c r="E484" s="116" t="s">
        <v>30</v>
      </c>
      <c r="F484" s="117"/>
      <c r="G484" s="81">
        <f>G485+G487+G489</f>
        <v>30839700</v>
      </c>
      <c r="H484" s="137"/>
      <c r="I484" s="169"/>
      <c r="J484" s="169"/>
      <c r="K484" s="169"/>
      <c r="L484" s="169"/>
      <c r="M484" s="6"/>
      <c r="N484" s="6"/>
      <c r="O484" s="6"/>
      <c r="P484" s="6"/>
    </row>
    <row r="485" spans="1:16" s="51" customFormat="1" ht="63.75">
      <c r="A485" s="120" t="s">
        <v>183</v>
      </c>
      <c r="B485" s="41" t="s">
        <v>104</v>
      </c>
      <c r="C485" s="40" t="s">
        <v>111</v>
      </c>
      <c r="D485" s="40" t="s">
        <v>68</v>
      </c>
      <c r="E485" s="116" t="s">
        <v>298</v>
      </c>
      <c r="F485" s="117"/>
      <c r="G485" s="81">
        <f>G486</f>
        <v>30737700</v>
      </c>
      <c r="H485" s="137"/>
      <c r="I485" s="169"/>
      <c r="J485" s="169"/>
      <c r="K485" s="169"/>
      <c r="L485" s="169"/>
      <c r="M485" s="6"/>
      <c r="N485" s="6"/>
      <c r="O485" s="6"/>
      <c r="P485" s="6"/>
    </row>
    <row r="486" spans="1:16" s="51" customFormat="1" ht="32.25">
      <c r="A486" s="22" t="s">
        <v>189</v>
      </c>
      <c r="B486" s="41" t="s">
        <v>104</v>
      </c>
      <c r="C486" s="40" t="s">
        <v>111</v>
      </c>
      <c r="D486" s="40" t="s">
        <v>68</v>
      </c>
      <c r="E486" s="116" t="s">
        <v>298</v>
      </c>
      <c r="F486" s="117" t="s">
        <v>127</v>
      </c>
      <c r="G486" s="81">
        <v>30737700</v>
      </c>
      <c r="H486" s="137"/>
      <c r="I486" s="169"/>
      <c r="J486" s="169"/>
      <c r="K486" s="169"/>
      <c r="L486" s="169"/>
      <c r="M486" s="6"/>
      <c r="N486" s="6"/>
      <c r="O486" s="6"/>
      <c r="P486" s="6"/>
    </row>
    <row r="487" spans="1:16" s="51" customFormat="1" ht="32.25">
      <c r="A487" s="120" t="s">
        <v>248</v>
      </c>
      <c r="B487" s="41" t="s">
        <v>104</v>
      </c>
      <c r="C487" s="40" t="s">
        <v>111</v>
      </c>
      <c r="D487" s="40" t="s">
        <v>68</v>
      </c>
      <c r="E487" s="116" t="s">
        <v>247</v>
      </c>
      <c r="F487" s="117"/>
      <c r="G487" s="81">
        <f>G488</f>
        <v>52000</v>
      </c>
      <c r="H487" s="137"/>
      <c r="I487" s="169"/>
      <c r="J487" s="169"/>
      <c r="K487" s="169"/>
      <c r="L487" s="169"/>
      <c r="M487" s="6"/>
      <c r="N487" s="6"/>
      <c r="O487" s="6"/>
      <c r="P487" s="6"/>
    </row>
    <row r="488" spans="1:16" s="51" customFormat="1" ht="32.25">
      <c r="A488" s="22" t="s">
        <v>189</v>
      </c>
      <c r="B488" s="41" t="s">
        <v>104</v>
      </c>
      <c r="C488" s="40" t="s">
        <v>111</v>
      </c>
      <c r="D488" s="40" t="s">
        <v>68</v>
      </c>
      <c r="E488" s="116" t="s">
        <v>247</v>
      </c>
      <c r="F488" s="117" t="s">
        <v>127</v>
      </c>
      <c r="G488" s="81">
        <v>52000</v>
      </c>
      <c r="H488" s="137"/>
      <c r="I488" s="169"/>
      <c r="J488" s="169"/>
      <c r="K488" s="169"/>
      <c r="L488" s="169"/>
      <c r="M488" s="6"/>
      <c r="N488" s="6"/>
      <c r="O488" s="6"/>
      <c r="P488" s="6"/>
    </row>
    <row r="489" spans="1:16" s="51" customFormat="1" ht="18.75">
      <c r="A489" s="120" t="s">
        <v>169</v>
      </c>
      <c r="B489" s="41" t="s">
        <v>104</v>
      </c>
      <c r="C489" s="40" t="s">
        <v>111</v>
      </c>
      <c r="D489" s="40" t="s">
        <v>68</v>
      </c>
      <c r="E489" s="116" t="s">
        <v>279</v>
      </c>
      <c r="F489" s="117"/>
      <c r="G489" s="81">
        <f>G490</f>
        <v>50000</v>
      </c>
      <c r="H489" s="137"/>
      <c r="I489" s="169"/>
      <c r="J489" s="169"/>
      <c r="K489" s="169"/>
      <c r="L489" s="169"/>
      <c r="M489" s="6"/>
      <c r="N489" s="6"/>
      <c r="O489" s="6"/>
      <c r="P489" s="6"/>
    </row>
    <row r="490" spans="1:16" s="51" customFormat="1" ht="32.25">
      <c r="A490" s="22" t="s">
        <v>189</v>
      </c>
      <c r="B490" s="41" t="s">
        <v>104</v>
      </c>
      <c r="C490" s="40" t="s">
        <v>111</v>
      </c>
      <c r="D490" s="40" t="s">
        <v>68</v>
      </c>
      <c r="E490" s="116" t="s">
        <v>279</v>
      </c>
      <c r="F490" s="117" t="s">
        <v>127</v>
      </c>
      <c r="G490" s="81">
        <v>50000</v>
      </c>
      <c r="H490" s="137"/>
      <c r="I490" s="169"/>
      <c r="J490" s="169"/>
      <c r="K490" s="169"/>
      <c r="L490" s="169"/>
      <c r="M490" s="6"/>
      <c r="N490" s="6"/>
      <c r="O490" s="6"/>
      <c r="P490" s="6"/>
    </row>
    <row r="491" spans="1:16" s="57" customFormat="1" ht="18.75">
      <c r="A491" s="126"/>
      <c r="B491" s="127"/>
      <c r="C491" s="127"/>
      <c r="D491" s="127"/>
      <c r="E491" s="127"/>
      <c r="F491" s="127"/>
      <c r="G491" s="128"/>
      <c r="H491" s="129"/>
      <c r="I491" s="171"/>
      <c r="J491" s="171"/>
      <c r="K491" s="171"/>
      <c r="L491" s="172"/>
      <c r="M491" s="173"/>
      <c r="N491" s="173"/>
      <c r="O491" s="173"/>
      <c r="P491" s="173"/>
    </row>
    <row r="492" spans="1:16" s="57" customFormat="1" ht="18" customHeight="1">
      <c r="A492" s="130" t="s">
        <v>88</v>
      </c>
      <c r="B492" s="131"/>
      <c r="C492" s="131"/>
      <c r="D492" s="131"/>
      <c r="E492" s="131"/>
      <c r="F492" s="131"/>
      <c r="G492" s="132">
        <f>G310+G277+G242+G11</f>
        <v>457806773</v>
      </c>
      <c r="H492" s="133">
        <f>H310+H277+H242+H11</f>
        <v>156571820</v>
      </c>
      <c r="I492" s="171"/>
      <c r="J492" s="171"/>
      <c r="K492" s="171"/>
      <c r="L492" s="172"/>
      <c r="M492" s="173"/>
      <c r="N492" s="173"/>
      <c r="O492" s="173"/>
      <c r="P492" s="173"/>
    </row>
    <row r="493" spans="1:16" s="57" customFormat="1" ht="18.75" hidden="1">
      <c r="A493" s="126"/>
      <c r="B493" s="127"/>
      <c r="C493" s="127"/>
      <c r="D493" s="127"/>
      <c r="E493" s="127"/>
      <c r="F493" s="127"/>
      <c r="G493" s="82">
        <v>456934373</v>
      </c>
      <c r="H493" s="129">
        <v>157210820</v>
      </c>
      <c r="I493" s="171"/>
      <c r="J493" s="171"/>
      <c r="K493" s="171"/>
      <c r="L493" s="172"/>
      <c r="M493" s="173"/>
      <c r="N493" s="173"/>
      <c r="O493" s="173"/>
      <c r="P493" s="173"/>
    </row>
    <row r="494" spans="1:16" s="57" customFormat="1" ht="18.75" hidden="1">
      <c r="A494" s="126"/>
      <c r="B494" s="127"/>
      <c r="C494" s="127"/>
      <c r="D494" s="127"/>
      <c r="E494" s="127"/>
      <c r="F494" s="127"/>
      <c r="G494" s="128">
        <f>G493-G492</f>
        <v>-872400</v>
      </c>
      <c r="H494" s="129">
        <f>H493-H492</f>
        <v>639000</v>
      </c>
      <c r="I494" s="171"/>
      <c r="J494" s="171"/>
      <c r="K494" s="171"/>
      <c r="L494" s="172"/>
      <c r="M494" s="173"/>
      <c r="N494" s="173"/>
      <c r="O494" s="173"/>
      <c r="P494" s="173"/>
    </row>
    <row r="495" spans="1:16" s="57" customFormat="1" ht="18.75">
      <c r="A495" s="126"/>
      <c r="B495" s="127"/>
      <c r="C495" s="127"/>
      <c r="D495" s="127"/>
      <c r="E495" s="127"/>
      <c r="F495" s="127"/>
      <c r="G495" s="128"/>
      <c r="H495" s="129"/>
      <c r="I495" s="171"/>
      <c r="J495" s="171"/>
      <c r="K495" s="171"/>
      <c r="L495" s="172"/>
      <c r="M495" s="173"/>
      <c r="N495" s="173"/>
      <c r="O495" s="173"/>
      <c r="P495" s="173"/>
    </row>
    <row r="496" spans="1:16" s="57" customFormat="1" ht="18.75">
      <c r="A496" s="126"/>
      <c r="B496" s="127"/>
      <c r="C496" s="127"/>
      <c r="D496" s="127"/>
      <c r="E496" s="127"/>
      <c r="F496" s="127"/>
      <c r="G496" s="128"/>
      <c r="H496" s="129"/>
      <c r="I496" s="171"/>
      <c r="J496" s="171"/>
      <c r="K496" s="171"/>
      <c r="L496" s="172"/>
      <c r="M496" s="173"/>
      <c r="N496" s="173"/>
      <c r="O496" s="173"/>
      <c r="P496" s="173"/>
    </row>
    <row r="497" spans="1:16" s="57" customFormat="1" ht="18.75">
      <c r="A497" s="126"/>
      <c r="B497" s="127"/>
      <c r="C497" s="127"/>
      <c r="D497" s="127"/>
      <c r="E497" s="127"/>
      <c r="F497" s="127"/>
      <c r="G497" s="128"/>
      <c r="H497" s="129"/>
      <c r="I497" s="171"/>
      <c r="J497" s="171"/>
      <c r="K497" s="171"/>
      <c r="L497" s="172"/>
      <c r="M497" s="173"/>
      <c r="N497" s="173"/>
      <c r="O497" s="173"/>
      <c r="P497" s="173"/>
    </row>
    <row r="498" spans="1:16" s="57" customFormat="1" ht="18.75">
      <c r="A498" s="126"/>
      <c r="B498" s="127"/>
      <c r="C498" s="127"/>
      <c r="D498" s="127"/>
      <c r="E498" s="127"/>
      <c r="F498" s="127"/>
      <c r="G498" s="128"/>
      <c r="H498" s="129"/>
      <c r="I498" s="171"/>
      <c r="J498" s="171"/>
      <c r="K498" s="171"/>
      <c r="L498" s="172"/>
      <c r="M498" s="173"/>
      <c r="N498" s="173"/>
      <c r="O498" s="173"/>
      <c r="P498" s="173"/>
    </row>
    <row r="499" spans="1:16" s="57" customFormat="1" ht="18.75">
      <c r="A499" s="126"/>
      <c r="B499" s="127"/>
      <c r="C499" s="127"/>
      <c r="D499" s="127"/>
      <c r="E499" s="127"/>
      <c r="F499" s="127"/>
      <c r="G499" s="128"/>
      <c r="H499" s="129"/>
      <c r="I499" s="171"/>
      <c r="J499" s="171"/>
      <c r="K499" s="171"/>
      <c r="L499" s="172"/>
      <c r="M499" s="173"/>
      <c r="N499" s="173"/>
      <c r="O499" s="173"/>
      <c r="P499" s="173"/>
    </row>
    <row r="500" spans="1:16" s="57" customFormat="1" ht="18.75">
      <c r="A500" s="126"/>
      <c r="B500" s="127"/>
      <c r="C500" s="127"/>
      <c r="D500" s="127"/>
      <c r="E500" s="127"/>
      <c r="F500" s="127"/>
      <c r="G500" s="128"/>
      <c r="H500" s="129"/>
      <c r="I500" s="171"/>
      <c r="J500" s="171"/>
      <c r="K500" s="171"/>
      <c r="L500" s="172"/>
      <c r="M500" s="173"/>
      <c r="N500" s="173"/>
      <c r="O500" s="173"/>
      <c r="P500" s="173"/>
    </row>
    <row r="501" spans="1:16" s="57" customFormat="1" ht="18.75">
      <c r="A501" s="126"/>
      <c r="B501" s="127"/>
      <c r="C501" s="127"/>
      <c r="D501" s="127"/>
      <c r="E501" s="127"/>
      <c r="F501" s="127"/>
      <c r="G501" s="128"/>
      <c r="H501" s="129"/>
      <c r="I501" s="171"/>
      <c r="J501" s="171"/>
      <c r="K501" s="171"/>
      <c r="L501" s="172"/>
      <c r="M501" s="173"/>
      <c r="N501" s="173"/>
      <c r="O501" s="173"/>
      <c r="P501" s="173"/>
    </row>
    <row r="502" spans="1:16" s="57" customFormat="1" ht="18.75">
      <c r="A502" s="126"/>
      <c r="B502" s="127"/>
      <c r="C502" s="127"/>
      <c r="D502" s="127"/>
      <c r="E502" s="127"/>
      <c r="F502" s="127"/>
      <c r="G502" s="128"/>
      <c r="H502" s="129"/>
      <c r="I502" s="171"/>
      <c r="J502" s="171"/>
      <c r="K502" s="171"/>
      <c r="L502" s="172"/>
      <c r="M502" s="173"/>
      <c r="N502" s="173"/>
      <c r="O502" s="173"/>
      <c r="P502" s="173"/>
    </row>
    <row r="503" spans="1:16" s="57" customFormat="1" ht="18.75">
      <c r="A503" s="126"/>
      <c r="B503" s="127"/>
      <c r="C503" s="127"/>
      <c r="D503" s="127"/>
      <c r="E503" s="127"/>
      <c r="F503" s="127"/>
      <c r="G503" s="128"/>
      <c r="H503" s="129"/>
      <c r="I503" s="171"/>
      <c r="J503" s="171"/>
      <c r="K503" s="171"/>
      <c r="L503" s="172"/>
      <c r="M503" s="173"/>
      <c r="N503" s="173"/>
      <c r="O503" s="173"/>
      <c r="P503" s="173"/>
    </row>
    <row r="504" spans="1:16" s="57" customFormat="1" ht="18.75">
      <c r="A504" s="126"/>
      <c r="B504" s="127"/>
      <c r="C504" s="127"/>
      <c r="D504" s="127"/>
      <c r="E504" s="127"/>
      <c r="F504" s="127"/>
      <c r="G504" s="128"/>
      <c r="H504" s="129"/>
      <c r="I504" s="171"/>
      <c r="J504" s="171"/>
      <c r="K504" s="171"/>
      <c r="L504" s="172"/>
      <c r="M504" s="173"/>
      <c r="N504" s="173"/>
      <c r="O504" s="173"/>
      <c r="P504" s="173"/>
    </row>
    <row r="505" spans="1:16" s="57" customFormat="1" ht="18.75">
      <c r="A505" s="126"/>
      <c r="B505" s="127"/>
      <c r="C505" s="127"/>
      <c r="D505" s="127"/>
      <c r="E505" s="127"/>
      <c r="F505" s="127"/>
      <c r="G505" s="128"/>
      <c r="H505" s="129"/>
      <c r="I505" s="171"/>
      <c r="J505" s="171"/>
      <c r="K505" s="171"/>
      <c r="L505" s="172"/>
      <c r="M505" s="173"/>
      <c r="N505" s="173"/>
      <c r="O505" s="173"/>
      <c r="P505" s="173"/>
    </row>
    <row r="506" spans="1:16" s="57" customFormat="1" ht="18.75">
      <c r="A506" s="126"/>
      <c r="B506" s="127"/>
      <c r="C506" s="127"/>
      <c r="D506" s="127"/>
      <c r="E506" s="127"/>
      <c r="F506" s="127"/>
      <c r="G506" s="128"/>
      <c r="H506" s="129"/>
      <c r="I506" s="171"/>
      <c r="J506" s="171"/>
      <c r="K506" s="171"/>
      <c r="L506" s="172"/>
      <c r="M506" s="173"/>
      <c r="N506" s="173"/>
      <c r="O506" s="173"/>
      <c r="P506" s="173"/>
    </row>
    <row r="507" spans="1:16" s="57" customFormat="1" ht="18.75">
      <c r="A507" s="126"/>
      <c r="B507" s="127"/>
      <c r="C507" s="127"/>
      <c r="D507" s="127"/>
      <c r="E507" s="127"/>
      <c r="F507" s="127"/>
      <c r="G507" s="128"/>
      <c r="H507" s="129"/>
      <c r="I507" s="171"/>
      <c r="J507" s="171"/>
      <c r="K507" s="171"/>
      <c r="L507" s="172"/>
      <c r="M507" s="173"/>
      <c r="N507" s="173"/>
      <c r="O507" s="173"/>
      <c r="P507" s="173"/>
    </row>
    <row r="508" spans="1:16" s="57" customFormat="1" ht="18.75">
      <c r="A508" s="126"/>
      <c r="B508" s="127"/>
      <c r="C508" s="127"/>
      <c r="D508" s="127"/>
      <c r="E508" s="127"/>
      <c r="F508" s="127"/>
      <c r="G508" s="128"/>
      <c r="H508" s="129"/>
      <c r="I508" s="171"/>
      <c r="J508" s="171"/>
      <c r="K508" s="171"/>
      <c r="L508" s="172"/>
      <c r="M508" s="173"/>
      <c r="N508" s="173"/>
      <c r="O508" s="173"/>
      <c r="P508" s="173"/>
    </row>
    <row r="509" spans="1:16" s="57" customFormat="1" ht="18.75">
      <c r="A509" s="126"/>
      <c r="B509" s="127"/>
      <c r="C509" s="127"/>
      <c r="D509" s="127"/>
      <c r="E509" s="127"/>
      <c r="F509" s="127"/>
      <c r="G509" s="128"/>
      <c r="H509" s="129"/>
      <c r="I509" s="171"/>
      <c r="J509" s="171"/>
      <c r="K509" s="171"/>
      <c r="L509" s="172"/>
      <c r="M509" s="173"/>
      <c r="N509" s="173"/>
      <c r="O509" s="173"/>
      <c r="P509" s="173"/>
    </row>
    <row r="510" spans="1:16" s="57" customFormat="1" ht="18.75">
      <c r="A510" s="126"/>
      <c r="B510" s="127"/>
      <c r="C510" s="127"/>
      <c r="D510" s="127"/>
      <c r="E510" s="127"/>
      <c r="F510" s="127"/>
      <c r="G510" s="128"/>
      <c r="H510" s="129"/>
      <c r="I510" s="171"/>
      <c r="J510" s="171"/>
      <c r="K510" s="171"/>
      <c r="L510" s="172"/>
      <c r="M510" s="173"/>
      <c r="N510" s="173"/>
      <c r="O510" s="173"/>
      <c r="P510" s="173"/>
    </row>
    <row r="511" spans="1:16" s="57" customFormat="1" ht="18.75">
      <c r="A511" s="126"/>
      <c r="B511" s="127"/>
      <c r="C511" s="127"/>
      <c r="D511" s="127"/>
      <c r="E511" s="127"/>
      <c r="F511" s="127"/>
      <c r="G511" s="128"/>
      <c r="H511" s="129"/>
      <c r="I511" s="171"/>
      <c r="J511" s="171"/>
      <c r="K511" s="171"/>
      <c r="L511" s="172"/>
      <c r="M511" s="173"/>
      <c r="N511" s="173"/>
      <c r="O511" s="173"/>
      <c r="P511" s="173"/>
    </row>
    <row r="512" spans="1:16" s="57" customFormat="1" ht="18.75">
      <c r="A512" s="126"/>
      <c r="B512" s="127"/>
      <c r="C512" s="127"/>
      <c r="D512" s="127"/>
      <c r="E512" s="127"/>
      <c r="F512" s="127"/>
      <c r="G512" s="128"/>
      <c r="H512" s="129"/>
      <c r="I512" s="171"/>
      <c r="J512" s="171"/>
      <c r="K512" s="171"/>
      <c r="L512" s="172"/>
      <c r="M512" s="173"/>
      <c r="N512" s="173"/>
      <c r="O512" s="173"/>
      <c r="P512" s="173"/>
    </row>
    <row r="513" spans="1:16" s="57" customFormat="1" ht="18.75">
      <c r="A513" s="126"/>
      <c r="B513" s="127"/>
      <c r="C513" s="127"/>
      <c r="D513" s="127"/>
      <c r="E513" s="127"/>
      <c r="F513" s="127"/>
      <c r="G513" s="128"/>
      <c r="H513" s="129"/>
      <c r="I513" s="171"/>
      <c r="J513" s="171"/>
      <c r="K513" s="171"/>
      <c r="L513" s="172"/>
      <c r="M513" s="173"/>
      <c r="N513" s="173"/>
      <c r="O513" s="173"/>
      <c r="P513" s="173"/>
    </row>
    <row r="514" spans="1:16" s="56" customFormat="1" ht="18.75">
      <c r="A514" s="11"/>
      <c r="B514" s="41"/>
      <c r="C514" s="40"/>
      <c r="D514" s="40"/>
      <c r="E514" s="41"/>
      <c r="F514" s="41"/>
      <c r="G514" s="80"/>
      <c r="H514" s="91"/>
      <c r="I514" s="18"/>
      <c r="J514" s="18"/>
      <c r="K514" s="18"/>
      <c r="L514" s="31"/>
      <c r="M514" s="7"/>
      <c r="N514" s="7"/>
      <c r="O514" s="7"/>
      <c r="P514" s="7"/>
    </row>
    <row r="515" spans="1:16" s="56" customFormat="1" ht="18.75">
      <c r="A515" s="11"/>
      <c r="B515" s="41"/>
      <c r="C515" s="40"/>
      <c r="D515" s="40"/>
      <c r="E515" s="41"/>
      <c r="F515" s="41"/>
      <c r="G515" s="80"/>
      <c r="H515" s="91"/>
      <c r="I515" s="18"/>
      <c r="J515" s="18"/>
      <c r="K515" s="18"/>
      <c r="L515" s="31"/>
      <c r="M515" s="7"/>
      <c r="N515" s="7"/>
      <c r="O515" s="7"/>
      <c r="P515" s="7"/>
    </row>
    <row r="516" spans="1:16" s="56" customFormat="1" ht="18.75">
      <c r="A516" s="11"/>
      <c r="B516" s="41"/>
      <c r="C516" s="40"/>
      <c r="D516" s="40"/>
      <c r="E516" s="41"/>
      <c r="F516" s="41"/>
      <c r="G516" s="80"/>
      <c r="H516" s="91"/>
      <c r="I516" s="18"/>
      <c r="J516" s="18"/>
      <c r="K516" s="18"/>
      <c r="L516" s="31"/>
      <c r="M516" s="7"/>
      <c r="N516" s="7"/>
      <c r="O516" s="7"/>
      <c r="P516" s="7"/>
    </row>
    <row r="517" spans="1:16" s="56" customFormat="1" ht="18.75">
      <c r="A517" s="11"/>
      <c r="B517" s="41"/>
      <c r="C517" s="40"/>
      <c r="D517" s="40"/>
      <c r="E517" s="40"/>
      <c r="F517" s="41"/>
      <c r="G517" s="80"/>
      <c r="H517" s="91"/>
      <c r="I517" s="18"/>
      <c r="J517" s="18"/>
      <c r="K517" s="18"/>
      <c r="L517" s="31"/>
      <c r="M517" s="7"/>
      <c r="N517" s="7"/>
      <c r="O517" s="7"/>
      <c r="P517" s="7"/>
    </row>
    <row r="518" spans="1:16" s="56" customFormat="1" ht="18.75">
      <c r="A518" s="11"/>
      <c r="B518" s="41"/>
      <c r="C518" s="40"/>
      <c r="D518" s="40"/>
      <c r="E518" s="40"/>
      <c r="F518" s="41"/>
      <c r="G518" s="80"/>
      <c r="H518" s="91"/>
      <c r="I518" s="18"/>
      <c r="J518" s="18"/>
      <c r="K518" s="18"/>
      <c r="L518" s="31"/>
      <c r="M518" s="7"/>
      <c r="N518" s="7"/>
      <c r="O518" s="7"/>
      <c r="P518" s="7"/>
    </row>
    <row r="519" spans="1:16" s="56" customFormat="1" ht="18.75">
      <c r="A519" s="11"/>
      <c r="B519" s="41"/>
      <c r="C519" s="40"/>
      <c r="D519" s="40"/>
      <c r="E519" s="40"/>
      <c r="F519" s="41"/>
      <c r="G519" s="80"/>
      <c r="H519" s="91"/>
      <c r="I519" s="18"/>
      <c r="J519" s="18"/>
      <c r="K519" s="18"/>
      <c r="L519" s="31"/>
      <c r="M519" s="7"/>
      <c r="N519" s="7"/>
      <c r="O519" s="7"/>
      <c r="P519" s="7"/>
    </row>
    <row r="520" spans="1:16" s="56" customFormat="1" ht="18.75">
      <c r="A520" s="11"/>
      <c r="B520" s="41"/>
      <c r="C520" s="40"/>
      <c r="D520" s="40"/>
      <c r="E520" s="40"/>
      <c r="F520" s="41"/>
      <c r="G520" s="80"/>
      <c r="H520" s="91"/>
      <c r="I520" s="18"/>
      <c r="J520" s="18"/>
      <c r="K520" s="18"/>
      <c r="L520" s="31"/>
      <c r="M520" s="7"/>
      <c r="N520" s="7"/>
      <c r="O520" s="7"/>
      <c r="P520" s="7"/>
    </row>
    <row r="521" spans="1:16" s="56" customFormat="1" ht="18.75">
      <c r="A521" s="11"/>
      <c r="B521" s="41"/>
      <c r="C521" s="40"/>
      <c r="D521" s="40"/>
      <c r="E521" s="40"/>
      <c r="F521" s="41"/>
      <c r="G521" s="80"/>
      <c r="H521" s="91"/>
      <c r="I521" s="18"/>
      <c r="J521" s="18"/>
      <c r="K521" s="18"/>
      <c r="L521" s="31"/>
      <c r="M521" s="7"/>
      <c r="N521" s="7"/>
      <c r="O521" s="7"/>
      <c r="P521" s="7"/>
    </row>
    <row r="522" spans="1:16" s="56" customFormat="1" ht="18.75">
      <c r="A522" s="16"/>
      <c r="B522" s="40"/>
      <c r="C522" s="40"/>
      <c r="D522" s="40"/>
      <c r="E522" s="112"/>
      <c r="F522" s="112"/>
      <c r="G522" s="80"/>
      <c r="H522" s="91"/>
      <c r="I522" s="18"/>
      <c r="J522" s="18"/>
      <c r="K522" s="18"/>
      <c r="L522" s="31"/>
      <c r="M522" s="7"/>
      <c r="N522" s="7"/>
      <c r="O522" s="7"/>
      <c r="P522" s="7"/>
    </row>
    <row r="523" spans="1:16" s="56" customFormat="1" ht="18.75">
      <c r="A523" s="16"/>
      <c r="B523" s="40"/>
      <c r="C523" s="40"/>
      <c r="D523" s="40"/>
      <c r="E523" s="41"/>
      <c r="F523" s="41"/>
      <c r="G523" s="80"/>
      <c r="H523" s="91"/>
      <c r="I523" s="18"/>
      <c r="J523" s="18"/>
      <c r="K523" s="18"/>
      <c r="L523" s="31"/>
      <c r="M523" s="7"/>
      <c r="N523" s="7"/>
      <c r="O523" s="7"/>
      <c r="P523" s="7"/>
    </row>
    <row r="524" spans="1:16" s="56" customFormat="1" ht="18.75">
      <c r="A524" s="16"/>
      <c r="B524" s="40"/>
      <c r="C524" s="134"/>
      <c r="D524" s="40"/>
      <c r="E524" s="112"/>
      <c r="F524" s="112"/>
      <c r="G524" s="80"/>
      <c r="H524" s="91"/>
      <c r="I524" s="18"/>
      <c r="J524" s="18"/>
      <c r="K524" s="18"/>
      <c r="L524" s="31"/>
      <c r="M524" s="7"/>
      <c r="N524" s="7"/>
      <c r="O524" s="7"/>
      <c r="P524" s="7"/>
    </row>
    <row r="525" spans="1:16" s="56" customFormat="1" ht="18.75">
      <c r="A525" s="16"/>
      <c r="B525" s="40"/>
      <c r="C525" s="134"/>
      <c r="D525" s="40"/>
      <c r="E525" s="112"/>
      <c r="F525" s="112"/>
      <c r="G525" s="80"/>
      <c r="H525" s="91"/>
      <c r="I525" s="18"/>
      <c r="J525" s="18"/>
      <c r="K525" s="18"/>
      <c r="L525" s="31"/>
      <c r="M525" s="7"/>
      <c r="N525" s="7"/>
      <c r="O525" s="7"/>
      <c r="P525" s="7"/>
    </row>
    <row r="526" spans="1:16" s="56" customFormat="1" ht="18.75">
      <c r="A526" s="11"/>
      <c r="B526" s="41"/>
      <c r="C526" s="40"/>
      <c r="D526" s="40"/>
      <c r="E526" s="41"/>
      <c r="F526" s="41"/>
      <c r="G526" s="80"/>
      <c r="H526" s="91"/>
      <c r="I526" s="18"/>
      <c r="J526" s="18"/>
      <c r="K526" s="18"/>
      <c r="L526" s="31"/>
      <c r="M526" s="7"/>
      <c r="N526" s="7"/>
      <c r="O526" s="7"/>
      <c r="P526" s="7"/>
    </row>
    <row r="527" spans="1:16" s="51" customFormat="1" ht="19.5" customHeight="1">
      <c r="A527" s="6"/>
      <c r="B527" s="40"/>
      <c r="C527" s="40"/>
      <c r="D527" s="40"/>
      <c r="E527" s="40"/>
      <c r="F527" s="40"/>
      <c r="G527" s="80"/>
      <c r="H527" s="90"/>
      <c r="I527" s="14"/>
      <c r="J527" s="14"/>
      <c r="K527" s="14"/>
      <c r="L527" s="34"/>
      <c r="M527" s="6"/>
      <c r="N527" s="6"/>
      <c r="O527" s="6"/>
      <c r="P527" s="6"/>
    </row>
    <row r="528" spans="1:16" s="51" customFormat="1" ht="18.75">
      <c r="A528" s="6"/>
      <c r="B528" s="40"/>
      <c r="C528" s="40"/>
      <c r="D528" s="40"/>
      <c r="E528" s="40"/>
      <c r="F528" s="40"/>
      <c r="G528" s="80"/>
      <c r="H528" s="90"/>
      <c r="I528" s="14"/>
      <c r="J528" s="14"/>
      <c r="K528" s="14"/>
      <c r="L528" s="34"/>
      <c r="M528" s="6"/>
      <c r="N528" s="6"/>
      <c r="O528" s="6"/>
      <c r="P528" s="6"/>
    </row>
    <row r="529" spans="1:16" s="56" customFormat="1" ht="18.75">
      <c r="A529" s="11"/>
      <c r="B529" s="41"/>
      <c r="C529" s="41"/>
      <c r="D529" s="41"/>
      <c r="E529" s="41"/>
      <c r="F529" s="41"/>
      <c r="G529" s="80"/>
      <c r="H529" s="91"/>
      <c r="I529" s="18"/>
      <c r="J529" s="18"/>
      <c r="K529" s="18"/>
      <c r="L529" s="31"/>
      <c r="M529" s="7"/>
      <c r="N529" s="7"/>
      <c r="O529" s="7"/>
      <c r="P529" s="7"/>
    </row>
    <row r="530" spans="1:16" s="56" customFormat="1" ht="18.75">
      <c r="A530" s="11"/>
      <c r="B530" s="41"/>
      <c r="C530" s="41"/>
      <c r="D530" s="41"/>
      <c r="E530" s="41"/>
      <c r="F530" s="41"/>
      <c r="G530" s="80"/>
      <c r="H530" s="91"/>
      <c r="I530" s="18"/>
      <c r="J530" s="18"/>
      <c r="K530" s="18"/>
      <c r="L530" s="31"/>
      <c r="M530" s="7"/>
      <c r="N530" s="7"/>
      <c r="O530" s="7"/>
      <c r="P530" s="7"/>
    </row>
    <row r="531" spans="1:16" s="56" customFormat="1" ht="18.75">
      <c r="A531" s="11"/>
      <c r="B531" s="41"/>
      <c r="C531" s="41"/>
      <c r="D531" s="41"/>
      <c r="E531" s="41"/>
      <c r="F531" s="41"/>
      <c r="G531" s="80"/>
      <c r="H531" s="91"/>
      <c r="I531" s="18"/>
      <c r="J531" s="18"/>
      <c r="K531" s="18"/>
      <c r="L531" s="31"/>
      <c r="M531" s="7"/>
      <c r="N531" s="7"/>
      <c r="O531" s="7"/>
      <c r="P531" s="7"/>
    </row>
    <row r="532" spans="1:16" s="56" customFormat="1" ht="112.5" customHeight="1">
      <c r="A532" s="11"/>
      <c r="B532" s="41"/>
      <c r="C532" s="40"/>
      <c r="D532" s="40"/>
      <c r="E532" s="41"/>
      <c r="F532" s="41"/>
      <c r="G532" s="80"/>
      <c r="H532" s="91"/>
      <c r="I532" s="18"/>
      <c r="J532" s="18"/>
      <c r="K532" s="18"/>
      <c r="L532" s="31"/>
      <c r="M532" s="7"/>
      <c r="N532" s="7"/>
      <c r="O532" s="7"/>
      <c r="P532" s="7"/>
    </row>
    <row r="533" spans="1:16" s="56" customFormat="1" ht="18.75">
      <c r="A533" s="11"/>
      <c r="B533" s="41"/>
      <c r="C533" s="41"/>
      <c r="D533" s="41"/>
      <c r="E533" s="41"/>
      <c r="F533" s="41"/>
      <c r="G533" s="80"/>
      <c r="H533" s="91"/>
      <c r="I533" s="18"/>
      <c r="J533" s="18"/>
      <c r="K533" s="18"/>
      <c r="L533" s="31"/>
      <c r="M533" s="7"/>
      <c r="N533" s="7"/>
      <c r="O533" s="7"/>
      <c r="P533" s="7"/>
    </row>
    <row r="534" spans="1:16" s="56" customFormat="1" ht="18.75">
      <c r="A534" s="11"/>
      <c r="B534" s="41"/>
      <c r="C534" s="40"/>
      <c r="D534" s="40"/>
      <c r="E534" s="41"/>
      <c r="F534" s="41"/>
      <c r="G534" s="80"/>
      <c r="H534" s="91"/>
      <c r="I534" s="18"/>
      <c r="J534" s="18"/>
      <c r="K534" s="18"/>
      <c r="L534" s="31"/>
      <c r="M534" s="7"/>
      <c r="N534" s="7"/>
      <c r="O534" s="7"/>
      <c r="P534" s="7"/>
    </row>
    <row r="535" spans="1:16" s="3" customFormat="1" ht="18.75">
      <c r="A535" s="17"/>
      <c r="B535" s="45"/>
      <c r="C535" s="45"/>
      <c r="D535" s="45"/>
      <c r="E535" s="45"/>
      <c r="F535" s="45"/>
      <c r="G535" s="79"/>
      <c r="H535" s="92"/>
      <c r="I535" s="19"/>
      <c r="J535" s="19"/>
      <c r="K535" s="19"/>
      <c r="L535" s="31"/>
      <c r="M535" s="174"/>
      <c r="N535" s="174"/>
      <c r="O535" s="174"/>
      <c r="P535" s="174"/>
    </row>
    <row r="536" spans="1:16" s="56" customFormat="1" ht="18.75">
      <c r="A536" s="11"/>
      <c r="B536" s="41"/>
      <c r="C536" s="40"/>
      <c r="D536" s="40"/>
      <c r="E536" s="41"/>
      <c r="F536" s="41"/>
      <c r="G536" s="80"/>
      <c r="H536" s="91"/>
      <c r="I536" s="18"/>
      <c r="J536" s="18"/>
      <c r="K536" s="18"/>
      <c r="L536" s="31"/>
      <c r="M536" s="7"/>
      <c r="N536" s="7"/>
      <c r="O536" s="7"/>
      <c r="P536" s="7"/>
    </row>
    <row r="537" spans="1:16" s="56" customFormat="1" ht="18.75">
      <c r="A537" s="11"/>
      <c r="B537" s="41"/>
      <c r="C537" s="40"/>
      <c r="D537" s="40"/>
      <c r="E537" s="41"/>
      <c r="F537" s="41"/>
      <c r="G537" s="80"/>
      <c r="H537" s="91"/>
      <c r="I537" s="18"/>
      <c r="J537" s="18"/>
      <c r="K537" s="18"/>
      <c r="L537" s="31"/>
      <c r="M537" s="7"/>
      <c r="N537" s="7"/>
      <c r="O537" s="7"/>
      <c r="P537" s="7"/>
    </row>
    <row r="538" spans="1:16" s="56" customFormat="1" ht="18.75">
      <c r="A538" s="11"/>
      <c r="B538" s="41"/>
      <c r="C538" s="40"/>
      <c r="D538" s="40"/>
      <c r="E538" s="41"/>
      <c r="F538" s="41"/>
      <c r="G538" s="80"/>
      <c r="H538" s="91"/>
      <c r="I538" s="18"/>
      <c r="J538" s="18"/>
      <c r="K538" s="18"/>
      <c r="L538" s="31"/>
      <c r="M538" s="7"/>
      <c r="N538" s="7"/>
      <c r="O538" s="7"/>
      <c r="P538" s="7"/>
    </row>
    <row r="539" spans="1:16" s="56" customFormat="1" ht="18" customHeight="1">
      <c r="A539" s="11"/>
      <c r="B539" s="41"/>
      <c r="C539" s="40"/>
      <c r="D539" s="40"/>
      <c r="E539" s="41"/>
      <c r="F539" s="41"/>
      <c r="G539" s="80"/>
      <c r="H539" s="91"/>
      <c r="I539" s="18"/>
      <c r="J539" s="18"/>
      <c r="K539" s="18"/>
      <c r="L539" s="31"/>
      <c r="M539" s="7"/>
      <c r="N539" s="7"/>
      <c r="O539" s="7"/>
      <c r="P539" s="7"/>
    </row>
    <row r="540" spans="1:16" s="56" customFormat="1" ht="18.75">
      <c r="A540" s="11"/>
      <c r="B540" s="41"/>
      <c r="C540" s="40"/>
      <c r="D540" s="40"/>
      <c r="E540" s="41"/>
      <c r="F540" s="41"/>
      <c r="G540" s="80"/>
      <c r="H540" s="91"/>
      <c r="I540" s="18"/>
      <c r="J540" s="18"/>
      <c r="K540" s="18"/>
      <c r="L540" s="31"/>
      <c r="M540" s="7"/>
      <c r="N540" s="7"/>
      <c r="O540" s="7"/>
      <c r="P540" s="7"/>
    </row>
    <row r="541" spans="1:16" s="56" customFormat="1" ht="21" customHeight="1">
      <c r="A541" s="11"/>
      <c r="B541" s="41"/>
      <c r="C541" s="40"/>
      <c r="D541" s="40"/>
      <c r="E541" s="41"/>
      <c r="F541" s="41"/>
      <c r="G541" s="80"/>
      <c r="H541" s="91"/>
      <c r="I541" s="18"/>
      <c r="J541" s="18"/>
      <c r="K541" s="18"/>
      <c r="L541" s="31"/>
      <c r="M541" s="7"/>
      <c r="N541" s="7"/>
      <c r="O541" s="7"/>
      <c r="P541" s="7"/>
    </row>
    <row r="542" spans="1:28" s="54" customFormat="1" ht="18.75">
      <c r="A542" s="11"/>
      <c r="B542" s="41"/>
      <c r="C542" s="40"/>
      <c r="D542" s="40"/>
      <c r="E542" s="41"/>
      <c r="F542" s="41"/>
      <c r="G542" s="80"/>
      <c r="H542" s="91"/>
      <c r="I542" s="18"/>
      <c r="J542" s="18"/>
      <c r="K542" s="18"/>
      <c r="L542" s="31"/>
      <c r="M542" s="7"/>
      <c r="N542" s="7"/>
      <c r="O542" s="7"/>
      <c r="P542" s="7"/>
      <c r="Q542" s="56"/>
      <c r="R542" s="56"/>
      <c r="S542" s="56"/>
      <c r="T542" s="56"/>
      <c r="U542" s="56"/>
      <c r="V542" s="56"/>
      <c r="W542" s="56"/>
      <c r="X542" s="56"/>
      <c r="Y542" s="56"/>
      <c r="Z542" s="56"/>
      <c r="AA542" s="56"/>
      <c r="AB542" s="56"/>
    </row>
    <row r="543" spans="1:28" s="54" customFormat="1" ht="18.75" customHeight="1">
      <c r="A543" s="11"/>
      <c r="B543" s="41"/>
      <c r="C543" s="40"/>
      <c r="D543" s="40"/>
      <c r="E543" s="41"/>
      <c r="F543" s="41"/>
      <c r="G543" s="80"/>
      <c r="H543" s="91"/>
      <c r="I543" s="18"/>
      <c r="J543" s="18"/>
      <c r="K543" s="18"/>
      <c r="L543" s="31"/>
      <c r="M543" s="7"/>
      <c r="N543" s="7"/>
      <c r="O543" s="7"/>
      <c r="P543" s="7"/>
      <c r="Q543" s="56"/>
      <c r="R543" s="56"/>
      <c r="S543" s="56"/>
      <c r="T543" s="56"/>
      <c r="U543" s="56"/>
      <c r="V543" s="56"/>
      <c r="W543" s="56"/>
      <c r="X543" s="56"/>
      <c r="Y543" s="56"/>
      <c r="Z543" s="56"/>
      <c r="AA543" s="56"/>
      <c r="AB543" s="56"/>
    </row>
    <row r="544" spans="1:28" s="54" customFormat="1" ht="18.75">
      <c r="A544" s="11"/>
      <c r="B544" s="41"/>
      <c r="C544" s="40"/>
      <c r="D544" s="40"/>
      <c r="E544" s="41"/>
      <c r="F544" s="41"/>
      <c r="G544" s="80"/>
      <c r="H544" s="91"/>
      <c r="I544" s="18"/>
      <c r="J544" s="18"/>
      <c r="K544" s="18"/>
      <c r="L544" s="31"/>
      <c r="M544" s="7"/>
      <c r="N544" s="7"/>
      <c r="O544" s="7"/>
      <c r="P544" s="7"/>
      <c r="Q544" s="56"/>
      <c r="R544" s="56"/>
      <c r="S544" s="56"/>
      <c r="T544" s="56"/>
      <c r="U544" s="56"/>
      <c r="V544" s="56"/>
      <c r="W544" s="56"/>
      <c r="X544" s="56"/>
      <c r="Y544" s="56"/>
      <c r="Z544" s="56"/>
      <c r="AA544" s="56"/>
      <c r="AB544" s="56"/>
    </row>
    <row r="545" spans="1:28" s="54" customFormat="1" ht="18.75">
      <c r="A545" s="11"/>
      <c r="B545" s="41"/>
      <c r="C545" s="40"/>
      <c r="D545" s="40"/>
      <c r="E545" s="41"/>
      <c r="F545" s="41"/>
      <c r="G545" s="80"/>
      <c r="H545" s="91"/>
      <c r="I545" s="18"/>
      <c r="J545" s="18"/>
      <c r="K545" s="18"/>
      <c r="L545" s="31"/>
      <c r="M545" s="7"/>
      <c r="N545" s="7"/>
      <c r="O545" s="7"/>
      <c r="P545" s="7"/>
      <c r="Q545" s="56"/>
      <c r="R545" s="56"/>
      <c r="S545" s="56"/>
      <c r="T545" s="56"/>
      <c r="U545" s="56"/>
      <c r="V545" s="56"/>
      <c r="W545" s="56"/>
      <c r="X545" s="56"/>
      <c r="Y545" s="56"/>
      <c r="Z545" s="56"/>
      <c r="AA545" s="56"/>
      <c r="AB545" s="56"/>
    </row>
    <row r="546" spans="1:28" s="54" customFormat="1" ht="21" customHeight="1">
      <c r="A546" s="11"/>
      <c r="B546" s="41"/>
      <c r="C546" s="40"/>
      <c r="D546" s="40"/>
      <c r="E546" s="41"/>
      <c r="F546" s="41"/>
      <c r="G546" s="80"/>
      <c r="H546" s="91"/>
      <c r="I546" s="18"/>
      <c r="J546" s="18"/>
      <c r="K546" s="18"/>
      <c r="L546" s="31"/>
      <c r="M546" s="7"/>
      <c r="N546" s="7"/>
      <c r="O546" s="7"/>
      <c r="P546" s="7"/>
      <c r="Q546" s="56"/>
      <c r="R546" s="56"/>
      <c r="S546" s="56"/>
      <c r="T546" s="56"/>
      <c r="U546" s="56"/>
      <c r="V546" s="56"/>
      <c r="W546" s="56"/>
      <c r="X546" s="56"/>
      <c r="Y546" s="56"/>
      <c r="Z546" s="56"/>
      <c r="AA546" s="56"/>
      <c r="AB546" s="56"/>
    </row>
    <row r="547" spans="1:28" s="54" customFormat="1" ht="18.75">
      <c r="A547" s="11"/>
      <c r="B547" s="41"/>
      <c r="C547" s="40"/>
      <c r="D547" s="40"/>
      <c r="E547" s="41"/>
      <c r="F547" s="41"/>
      <c r="G547" s="80"/>
      <c r="H547" s="91"/>
      <c r="I547" s="18"/>
      <c r="J547" s="18"/>
      <c r="K547" s="18"/>
      <c r="L547" s="31"/>
      <c r="M547" s="7"/>
      <c r="N547" s="7"/>
      <c r="O547" s="7"/>
      <c r="P547" s="7"/>
      <c r="Q547" s="56"/>
      <c r="R547" s="56"/>
      <c r="S547" s="56"/>
      <c r="T547" s="56"/>
      <c r="U547" s="56"/>
      <c r="V547" s="56"/>
      <c r="W547" s="56"/>
      <c r="X547" s="56"/>
      <c r="Y547" s="56"/>
      <c r="Z547" s="56"/>
      <c r="AA547" s="56"/>
      <c r="AB547" s="56"/>
    </row>
    <row r="548" spans="1:28" s="54" customFormat="1" ht="18.75">
      <c r="A548" s="11"/>
      <c r="B548" s="41"/>
      <c r="C548" s="40"/>
      <c r="D548" s="40"/>
      <c r="E548" s="41"/>
      <c r="F548" s="41"/>
      <c r="G548" s="80"/>
      <c r="H548" s="91"/>
      <c r="I548" s="18"/>
      <c r="J548" s="18"/>
      <c r="K548" s="18"/>
      <c r="L548" s="31"/>
      <c r="M548" s="7"/>
      <c r="N548" s="7"/>
      <c r="O548" s="7"/>
      <c r="P548" s="7"/>
      <c r="Q548" s="56"/>
      <c r="R548" s="56"/>
      <c r="S548" s="56"/>
      <c r="T548" s="56"/>
      <c r="U548" s="56"/>
      <c r="V548" s="56"/>
      <c r="W548" s="56"/>
      <c r="X548" s="56"/>
      <c r="Y548" s="56"/>
      <c r="Z548" s="56"/>
      <c r="AA548" s="56"/>
      <c r="AB548" s="56"/>
    </row>
    <row r="549" spans="1:28" s="54" customFormat="1" ht="19.5" customHeight="1">
      <c r="A549" s="11"/>
      <c r="B549" s="41"/>
      <c r="C549" s="40"/>
      <c r="D549" s="40"/>
      <c r="E549" s="41"/>
      <c r="F549" s="41"/>
      <c r="G549" s="80"/>
      <c r="H549" s="91"/>
      <c r="I549" s="18"/>
      <c r="J549" s="18"/>
      <c r="K549" s="18"/>
      <c r="L549" s="31"/>
      <c r="M549" s="7"/>
      <c r="N549" s="7"/>
      <c r="O549" s="7"/>
      <c r="P549" s="7"/>
      <c r="Q549" s="56"/>
      <c r="R549" s="56"/>
      <c r="S549" s="56"/>
      <c r="T549" s="56"/>
      <c r="U549" s="56"/>
      <c r="V549" s="56"/>
      <c r="W549" s="56"/>
      <c r="X549" s="56"/>
      <c r="Y549" s="56"/>
      <c r="Z549" s="56"/>
      <c r="AA549" s="56"/>
      <c r="AB549" s="56"/>
    </row>
    <row r="550" spans="1:28" s="54" customFormat="1" ht="18.75">
      <c r="A550" s="11"/>
      <c r="B550" s="41"/>
      <c r="C550" s="40"/>
      <c r="D550" s="40"/>
      <c r="E550" s="41"/>
      <c r="F550" s="41"/>
      <c r="G550" s="80"/>
      <c r="H550" s="91"/>
      <c r="I550" s="18"/>
      <c r="J550" s="18"/>
      <c r="K550" s="18"/>
      <c r="L550" s="31"/>
      <c r="M550" s="7"/>
      <c r="N550" s="7"/>
      <c r="O550" s="7"/>
      <c r="P550" s="7"/>
      <c r="Q550" s="56"/>
      <c r="R550" s="56"/>
      <c r="S550" s="56"/>
      <c r="T550" s="56"/>
      <c r="U550" s="56"/>
      <c r="V550" s="56"/>
      <c r="W550" s="56"/>
      <c r="X550" s="56"/>
      <c r="Y550" s="56"/>
      <c r="Z550" s="56"/>
      <c r="AA550" s="56"/>
      <c r="AB550" s="56"/>
    </row>
    <row r="551" spans="1:28" s="54" customFormat="1" ht="18.75">
      <c r="A551" s="11"/>
      <c r="B551" s="41"/>
      <c r="C551" s="40"/>
      <c r="D551" s="40"/>
      <c r="E551" s="41"/>
      <c r="F551" s="41"/>
      <c r="G551" s="80"/>
      <c r="H551" s="91"/>
      <c r="I551" s="18"/>
      <c r="J551" s="18"/>
      <c r="K551" s="18"/>
      <c r="L551" s="31"/>
      <c r="M551" s="7"/>
      <c r="N551" s="7"/>
      <c r="O551" s="7"/>
      <c r="P551" s="7"/>
      <c r="Q551" s="56"/>
      <c r="R551" s="56"/>
      <c r="S551" s="56"/>
      <c r="T551" s="56"/>
      <c r="U551" s="56"/>
      <c r="V551" s="56"/>
      <c r="W551" s="56"/>
      <c r="X551" s="56"/>
      <c r="Y551" s="56"/>
      <c r="Z551" s="56"/>
      <c r="AA551" s="56"/>
      <c r="AB551" s="56"/>
    </row>
    <row r="552" spans="1:28" s="54" customFormat="1" ht="23.25" customHeight="1">
      <c r="A552" s="11"/>
      <c r="B552" s="41"/>
      <c r="C552" s="40"/>
      <c r="D552" s="40"/>
      <c r="E552" s="41"/>
      <c r="F552" s="41"/>
      <c r="G552" s="80"/>
      <c r="H552" s="91"/>
      <c r="I552" s="18"/>
      <c r="J552" s="18"/>
      <c r="K552" s="18"/>
      <c r="L552" s="31"/>
      <c r="M552" s="7"/>
      <c r="N552" s="7"/>
      <c r="O552" s="7"/>
      <c r="P552" s="7"/>
      <c r="Q552" s="56"/>
      <c r="R552" s="56"/>
      <c r="S552" s="56"/>
      <c r="T552" s="56"/>
      <c r="U552" s="56"/>
      <c r="V552" s="56"/>
      <c r="W552" s="56"/>
      <c r="X552" s="56"/>
      <c r="Y552" s="56"/>
      <c r="Z552" s="56"/>
      <c r="AA552" s="56"/>
      <c r="AB552" s="56"/>
    </row>
    <row r="553" spans="1:28" s="54" customFormat="1" ht="18.75">
      <c r="A553" s="11"/>
      <c r="B553" s="41"/>
      <c r="C553" s="40"/>
      <c r="D553" s="40"/>
      <c r="E553" s="41"/>
      <c r="F553" s="41"/>
      <c r="G553" s="80"/>
      <c r="H553" s="91"/>
      <c r="I553" s="18"/>
      <c r="J553" s="18"/>
      <c r="K553" s="18"/>
      <c r="L553" s="31"/>
      <c r="M553" s="7"/>
      <c r="N553" s="7"/>
      <c r="O553" s="7"/>
      <c r="P553" s="7"/>
      <c r="Q553" s="56"/>
      <c r="R553" s="56"/>
      <c r="S553" s="56"/>
      <c r="T553" s="56"/>
      <c r="U553" s="56"/>
      <c r="V553" s="56"/>
      <c r="W553" s="56"/>
      <c r="X553" s="56"/>
      <c r="Y553" s="56"/>
      <c r="Z553" s="56"/>
      <c r="AA553" s="56"/>
      <c r="AB553" s="56"/>
    </row>
    <row r="554" spans="1:28" s="54" customFormat="1" ht="18.75">
      <c r="A554" s="11"/>
      <c r="B554" s="41"/>
      <c r="C554" s="40"/>
      <c r="D554" s="40"/>
      <c r="E554" s="41"/>
      <c r="F554" s="41"/>
      <c r="G554" s="80"/>
      <c r="H554" s="91"/>
      <c r="I554" s="18"/>
      <c r="J554" s="18"/>
      <c r="K554" s="18"/>
      <c r="L554" s="31"/>
      <c r="M554" s="7"/>
      <c r="N554" s="7"/>
      <c r="O554" s="7"/>
      <c r="P554" s="7"/>
      <c r="Q554" s="56"/>
      <c r="R554" s="56"/>
      <c r="S554" s="56"/>
      <c r="T554" s="56"/>
      <c r="U554" s="56"/>
      <c r="V554" s="56"/>
      <c r="W554" s="56"/>
      <c r="X554" s="56"/>
      <c r="Y554" s="56"/>
      <c r="Z554" s="56"/>
      <c r="AA554" s="56"/>
      <c r="AB554" s="56"/>
    </row>
    <row r="555" spans="1:28" s="54" customFormat="1" ht="18.75">
      <c r="A555" s="11"/>
      <c r="B555" s="41"/>
      <c r="C555" s="40"/>
      <c r="D555" s="40"/>
      <c r="E555" s="41"/>
      <c r="F555" s="41"/>
      <c r="G555" s="80"/>
      <c r="H555" s="91"/>
      <c r="I555" s="18"/>
      <c r="J555" s="18"/>
      <c r="K555" s="18"/>
      <c r="L555" s="31"/>
      <c r="M555" s="7"/>
      <c r="N555" s="7"/>
      <c r="O555" s="7"/>
      <c r="P555" s="7"/>
      <c r="Q555" s="56"/>
      <c r="R555" s="56"/>
      <c r="S555" s="56"/>
      <c r="T555" s="56"/>
      <c r="U555" s="56"/>
      <c r="V555" s="56"/>
      <c r="W555" s="56"/>
      <c r="X555" s="56"/>
      <c r="Y555" s="56"/>
      <c r="Z555" s="56"/>
      <c r="AA555" s="56"/>
      <c r="AB555" s="56"/>
    </row>
    <row r="556" spans="1:28" s="54" customFormat="1" ht="18.75">
      <c r="A556" s="6"/>
      <c r="B556" s="41"/>
      <c r="C556" s="40"/>
      <c r="D556" s="40"/>
      <c r="E556" s="41"/>
      <c r="F556" s="41"/>
      <c r="G556" s="80"/>
      <c r="H556" s="91"/>
      <c r="I556" s="18"/>
      <c r="J556" s="18"/>
      <c r="K556" s="18"/>
      <c r="L556" s="31"/>
      <c r="M556" s="7"/>
      <c r="N556" s="7"/>
      <c r="O556" s="7"/>
      <c r="P556" s="7"/>
      <c r="Q556" s="56"/>
      <c r="R556" s="56"/>
      <c r="S556" s="56"/>
      <c r="T556" s="56"/>
      <c r="U556" s="56"/>
      <c r="V556" s="56"/>
      <c r="W556" s="56"/>
      <c r="X556" s="56"/>
      <c r="Y556" s="56"/>
      <c r="Z556" s="56"/>
      <c r="AA556" s="56"/>
      <c r="AB556" s="56"/>
    </row>
    <row r="557" spans="1:28" s="54" customFormat="1" ht="18.75">
      <c r="A557" s="6"/>
      <c r="B557" s="41"/>
      <c r="C557" s="40"/>
      <c r="D557" s="40"/>
      <c r="E557" s="40"/>
      <c r="F557" s="40"/>
      <c r="G557" s="80"/>
      <c r="H557" s="91"/>
      <c r="I557" s="18"/>
      <c r="J557" s="18"/>
      <c r="K557" s="18"/>
      <c r="L557" s="31"/>
      <c r="M557" s="7"/>
      <c r="N557" s="7"/>
      <c r="O557" s="7"/>
      <c r="P557" s="7"/>
      <c r="Q557" s="56"/>
      <c r="R557" s="56"/>
      <c r="S557" s="56"/>
      <c r="T557" s="56"/>
      <c r="U557" s="56"/>
      <c r="V557" s="56"/>
      <c r="W557" s="56"/>
      <c r="X557" s="56"/>
      <c r="Y557" s="56"/>
      <c r="Z557" s="56"/>
      <c r="AA557" s="56"/>
      <c r="AB557" s="56"/>
    </row>
    <row r="558" spans="1:16" s="56" customFormat="1" ht="18.75">
      <c r="A558" s="6"/>
      <c r="B558" s="41"/>
      <c r="C558" s="40"/>
      <c r="D558" s="40"/>
      <c r="E558" s="40"/>
      <c r="F558" s="40"/>
      <c r="G558" s="80"/>
      <c r="H558" s="91"/>
      <c r="I558" s="18"/>
      <c r="J558" s="18"/>
      <c r="K558" s="18"/>
      <c r="L558" s="31"/>
      <c r="M558" s="7"/>
      <c r="N558" s="7"/>
      <c r="O558" s="7"/>
      <c r="P558" s="7"/>
    </row>
    <row r="559" spans="1:16" s="56" customFormat="1" ht="18.75">
      <c r="A559" s="6"/>
      <c r="B559" s="41"/>
      <c r="C559" s="40"/>
      <c r="D559" s="40"/>
      <c r="E559" s="40"/>
      <c r="F559" s="40"/>
      <c r="G559" s="80"/>
      <c r="H559" s="91"/>
      <c r="I559" s="18"/>
      <c r="J559" s="18"/>
      <c r="K559" s="18"/>
      <c r="L559" s="31"/>
      <c r="M559" s="7"/>
      <c r="N559" s="7"/>
      <c r="O559" s="7"/>
      <c r="P559" s="7"/>
    </row>
    <row r="560" spans="1:16" s="56" customFormat="1" ht="20.25" customHeight="1">
      <c r="A560" s="6"/>
      <c r="B560" s="41"/>
      <c r="C560" s="40"/>
      <c r="D560" s="40"/>
      <c r="E560" s="40"/>
      <c r="F560" s="40"/>
      <c r="G560" s="80"/>
      <c r="H560" s="91"/>
      <c r="I560" s="18"/>
      <c r="J560" s="18"/>
      <c r="K560" s="18"/>
      <c r="L560" s="31"/>
      <c r="M560" s="7"/>
      <c r="N560" s="7"/>
      <c r="O560" s="7"/>
      <c r="P560" s="7"/>
    </row>
    <row r="561" spans="1:16" s="56" customFormat="1" ht="18.75">
      <c r="A561" s="6"/>
      <c r="B561" s="41"/>
      <c r="C561" s="40"/>
      <c r="D561" s="40"/>
      <c r="E561" s="40"/>
      <c r="F561" s="40"/>
      <c r="G561" s="80"/>
      <c r="H561" s="91"/>
      <c r="I561" s="18"/>
      <c r="J561" s="18"/>
      <c r="K561" s="18"/>
      <c r="L561" s="31"/>
      <c r="M561" s="7"/>
      <c r="N561" s="7"/>
      <c r="O561" s="7"/>
      <c r="P561" s="7"/>
    </row>
    <row r="562" spans="1:16" s="56" customFormat="1" ht="18.75">
      <c r="A562" s="6"/>
      <c r="B562" s="41"/>
      <c r="C562" s="40"/>
      <c r="D562" s="40"/>
      <c r="E562" s="40"/>
      <c r="F562" s="40"/>
      <c r="G562" s="80"/>
      <c r="H562" s="91"/>
      <c r="I562" s="18"/>
      <c r="J562" s="18"/>
      <c r="K562" s="18"/>
      <c r="L562" s="31"/>
      <c r="M562" s="7"/>
      <c r="N562" s="7"/>
      <c r="O562" s="7"/>
      <c r="P562" s="7"/>
    </row>
    <row r="563" spans="1:16" s="56" customFormat="1" ht="18.75">
      <c r="A563" s="6"/>
      <c r="B563" s="41"/>
      <c r="C563" s="40"/>
      <c r="D563" s="40"/>
      <c r="E563" s="40"/>
      <c r="F563" s="40"/>
      <c r="G563" s="80"/>
      <c r="H563" s="91"/>
      <c r="I563" s="18"/>
      <c r="J563" s="18"/>
      <c r="K563" s="18"/>
      <c r="L563" s="31"/>
      <c r="M563" s="7"/>
      <c r="N563" s="7"/>
      <c r="O563" s="7"/>
      <c r="P563" s="7"/>
    </row>
    <row r="564" spans="1:16" s="56" customFormat="1" ht="18.75">
      <c r="A564" s="6"/>
      <c r="B564" s="41"/>
      <c r="C564" s="40"/>
      <c r="D564" s="40"/>
      <c r="E564" s="40"/>
      <c r="F564" s="40"/>
      <c r="G564" s="80"/>
      <c r="H564" s="91"/>
      <c r="I564" s="18"/>
      <c r="J564" s="18"/>
      <c r="K564" s="18"/>
      <c r="L564" s="31"/>
      <c r="M564" s="7"/>
      <c r="N564" s="7"/>
      <c r="O564" s="7"/>
      <c r="P564" s="7"/>
    </row>
    <row r="565" spans="1:16" s="56" customFormat="1" ht="18.75">
      <c r="A565" s="6"/>
      <c r="B565" s="41"/>
      <c r="C565" s="40"/>
      <c r="D565" s="40"/>
      <c r="E565" s="40"/>
      <c r="F565" s="40"/>
      <c r="G565" s="80"/>
      <c r="H565" s="91"/>
      <c r="I565" s="18"/>
      <c r="J565" s="18"/>
      <c r="K565" s="18"/>
      <c r="L565" s="31"/>
      <c r="M565" s="7"/>
      <c r="N565" s="7"/>
      <c r="O565" s="7"/>
      <c r="P565" s="7"/>
    </row>
    <row r="566" spans="1:16" s="56" customFormat="1" ht="18.75">
      <c r="A566" s="6"/>
      <c r="B566" s="41"/>
      <c r="C566" s="40"/>
      <c r="D566" s="40"/>
      <c r="E566" s="40"/>
      <c r="F566" s="40"/>
      <c r="G566" s="80"/>
      <c r="H566" s="91"/>
      <c r="I566" s="18"/>
      <c r="J566" s="18"/>
      <c r="K566" s="18"/>
      <c r="L566" s="31"/>
      <c r="M566" s="7"/>
      <c r="N566" s="7"/>
      <c r="O566" s="7"/>
      <c r="P566" s="7"/>
    </row>
    <row r="567" spans="1:16" s="56" customFormat="1" ht="18.75">
      <c r="A567" s="6"/>
      <c r="B567" s="41"/>
      <c r="C567" s="40"/>
      <c r="D567" s="40"/>
      <c r="E567" s="40"/>
      <c r="F567" s="40"/>
      <c r="G567" s="80"/>
      <c r="H567" s="91"/>
      <c r="I567" s="18"/>
      <c r="J567" s="18"/>
      <c r="K567" s="18"/>
      <c r="L567" s="31"/>
      <c r="M567" s="7"/>
      <c r="N567" s="7"/>
      <c r="O567" s="7"/>
      <c r="P567" s="7"/>
    </row>
    <row r="568" spans="1:16" s="56" customFormat="1" ht="18.75">
      <c r="A568" s="6"/>
      <c r="B568" s="41"/>
      <c r="C568" s="40"/>
      <c r="D568" s="40"/>
      <c r="E568" s="40"/>
      <c r="F568" s="40"/>
      <c r="G568" s="80"/>
      <c r="H568" s="91"/>
      <c r="I568" s="18"/>
      <c r="J568" s="18"/>
      <c r="K568" s="18"/>
      <c r="L568" s="31"/>
      <c r="M568" s="7"/>
      <c r="N568" s="7"/>
      <c r="O568" s="7"/>
      <c r="P568" s="7"/>
    </row>
    <row r="569" spans="1:16" s="56" customFormat="1" ht="18.75">
      <c r="A569" s="11"/>
      <c r="B569" s="41"/>
      <c r="C569" s="40"/>
      <c r="D569" s="40"/>
      <c r="E569" s="41"/>
      <c r="F569" s="41"/>
      <c r="G569" s="80"/>
      <c r="H569" s="91"/>
      <c r="I569" s="18"/>
      <c r="J569" s="18"/>
      <c r="K569" s="18"/>
      <c r="L569" s="31"/>
      <c r="M569" s="7"/>
      <c r="N569" s="7"/>
      <c r="O569" s="7"/>
      <c r="P569" s="7"/>
    </row>
    <row r="570" spans="1:16" s="51" customFormat="1" ht="22.5" customHeight="1">
      <c r="A570" s="6"/>
      <c r="B570" s="40"/>
      <c r="C570" s="40"/>
      <c r="D570" s="40"/>
      <c r="E570" s="40"/>
      <c r="F570" s="40"/>
      <c r="G570" s="80"/>
      <c r="H570" s="90"/>
      <c r="I570" s="14"/>
      <c r="J570" s="14"/>
      <c r="K570" s="14"/>
      <c r="L570" s="34"/>
      <c r="M570" s="6"/>
      <c r="N570" s="6"/>
      <c r="O570" s="6"/>
      <c r="P570" s="6"/>
    </row>
    <row r="571" spans="1:16" s="51" customFormat="1" ht="18.75">
      <c r="A571" s="6"/>
      <c r="B571" s="40"/>
      <c r="C571" s="40"/>
      <c r="D571" s="40"/>
      <c r="E571" s="40"/>
      <c r="F571" s="40"/>
      <c r="G571" s="80"/>
      <c r="H571" s="90"/>
      <c r="I571" s="14"/>
      <c r="J571" s="14"/>
      <c r="K571" s="14"/>
      <c r="L571" s="34"/>
      <c r="M571" s="6"/>
      <c r="N571" s="6"/>
      <c r="O571" s="6"/>
      <c r="P571" s="6"/>
    </row>
    <row r="572" spans="1:16" s="56" customFormat="1" ht="18.75">
      <c r="A572" s="11"/>
      <c r="B572" s="41"/>
      <c r="C572" s="40"/>
      <c r="D572" s="40"/>
      <c r="E572" s="41"/>
      <c r="F572" s="41"/>
      <c r="G572" s="80"/>
      <c r="H572" s="91"/>
      <c r="I572" s="18"/>
      <c r="J572" s="18"/>
      <c r="K572" s="18"/>
      <c r="L572" s="31"/>
      <c r="M572" s="7"/>
      <c r="N572" s="7"/>
      <c r="O572" s="7"/>
      <c r="P572" s="7"/>
    </row>
    <row r="573" spans="1:16" s="56" customFormat="1" ht="21" customHeight="1">
      <c r="A573" s="11"/>
      <c r="B573" s="41"/>
      <c r="C573" s="40"/>
      <c r="D573" s="40"/>
      <c r="E573" s="41"/>
      <c r="F573" s="41"/>
      <c r="G573" s="80"/>
      <c r="H573" s="91"/>
      <c r="I573" s="18"/>
      <c r="J573" s="18"/>
      <c r="K573" s="18"/>
      <c r="L573" s="31"/>
      <c r="M573" s="7"/>
      <c r="N573" s="7"/>
      <c r="O573" s="7"/>
      <c r="P573" s="7"/>
    </row>
    <row r="574" spans="1:28" s="54" customFormat="1" ht="18.75">
      <c r="A574" s="11"/>
      <c r="B574" s="41"/>
      <c r="C574" s="40"/>
      <c r="D574" s="40"/>
      <c r="E574" s="41"/>
      <c r="F574" s="41"/>
      <c r="G574" s="80"/>
      <c r="H574" s="91"/>
      <c r="I574" s="18"/>
      <c r="J574" s="18"/>
      <c r="K574" s="18"/>
      <c r="L574" s="31"/>
      <c r="M574" s="7"/>
      <c r="N574" s="7"/>
      <c r="O574" s="7"/>
      <c r="P574" s="7"/>
      <c r="Q574" s="56"/>
      <c r="R574" s="56"/>
      <c r="S574" s="56"/>
      <c r="T574" s="56"/>
      <c r="U574" s="56"/>
      <c r="V574" s="56"/>
      <c r="W574" s="56"/>
      <c r="X574" s="56"/>
      <c r="Y574" s="56"/>
      <c r="Z574" s="56"/>
      <c r="AA574" s="56"/>
      <c r="AB574" s="56"/>
    </row>
    <row r="575" spans="1:28" s="54" customFormat="1" ht="18.75">
      <c r="A575" s="11"/>
      <c r="B575" s="41"/>
      <c r="C575" s="40"/>
      <c r="D575" s="40"/>
      <c r="E575" s="41"/>
      <c r="F575" s="41"/>
      <c r="G575" s="80"/>
      <c r="H575" s="91"/>
      <c r="I575" s="18"/>
      <c r="J575" s="18"/>
      <c r="K575" s="18"/>
      <c r="L575" s="31"/>
      <c r="M575" s="7"/>
      <c r="N575" s="7"/>
      <c r="O575" s="7"/>
      <c r="P575" s="7"/>
      <c r="Q575" s="56"/>
      <c r="R575" s="56"/>
      <c r="S575" s="56"/>
      <c r="T575" s="56"/>
      <c r="U575" s="56"/>
      <c r="V575" s="56"/>
      <c r="W575" s="56"/>
      <c r="X575" s="56"/>
      <c r="Y575" s="56"/>
      <c r="Z575" s="56"/>
      <c r="AA575" s="56"/>
      <c r="AB575" s="56"/>
    </row>
    <row r="576" spans="1:28" s="54" customFormat="1" ht="18.75">
      <c r="A576" s="11"/>
      <c r="B576" s="41"/>
      <c r="C576" s="40"/>
      <c r="D576" s="40"/>
      <c r="E576" s="41"/>
      <c r="F576" s="41"/>
      <c r="G576" s="80"/>
      <c r="H576" s="91"/>
      <c r="I576" s="18"/>
      <c r="J576" s="18"/>
      <c r="K576" s="18"/>
      <c r="L576" s="31"/>
      <c r="M576" s="7"/>
      <c r="N576" s="7"/>
      <c r="O576" s="7"/>
      <c r="P576" s="7"/>
      <c r="Q576" s="56"/>
      <c r="R576" s="56"/>
      <c r="S576" s="56"/>
      <c r="T576" s="56"/>
      <c r="U576" s="56"/>
      <c r="V576" s="56"/>
      <c r="W576" s="56"/>
      <c r="X576" s="56"/>
      <c r="Y576" s="56"/>
      <c r="Z576" s="56"/>
      <c r="AA576" s="56"/>
      <c r="AB576" s="56"/>
    </row>
    <row r="577" spans="1:28" s="54" customFormat="1" ht="21" customHeight="1">
      <c r="A577" s="11"/>
      <c r="B577" s="41"/>
      <c r="C577" s="40"/>
      <c r="D577" s="40"/>
      <c r="E577" s="41"/>
      <c r="F577" s="41"/>
      <c r="G577" s="80"/>
      <c r="H577" s="91"/>
      <c r="I577" s="18"/>
      <c r="J577" s="18"/>
      <c r="K577" s="18"/>
      <c r="L577" s="31"/>
      <c r="M577" s="7"/>
      <c r="N577" s="7"/>
      <c r="O577" s="7"/>
      <c r="P577" s="7"/>
      <c r="Q577" s="56"/>
      <c r="R577" s="56"/>
      <c r="S577" s="56"/>
      <c r="T577" s="56"/>
      <c r="U577" s="56"/>
      <c r="V577" s="56"/>
      <c r="W577" s="56"/>
      <c r="X577" s="56"/>
      <c r="Y577" s="56"/>
      <c r="Z577" s="56"/>
      <c r="AA577" s="56"/>
      <c r="AB577" s="56"/>
    </row>
    <row r="578" spans="1:28" s="54" customFormat="1" ht="18.75">
      <c r="A578" s="11"/>
      <c r="B578" s="41"/>
      <c r="C578" s="40"/>
      <c r="D578" s="40"/>
      <c r="E578" s="41"/>
      <c r="F578" s="41"/>
      <c r="G578" s="80"/>
      <c r="H578" s="91"/>
      <c r="I578" s="18"/>
      <c r="J578" s="18"/>
      <c r="K578" s="18"/>
      <c r="L578" s="31"/>
      <c r="M578" s="7"/>
      <c r="N578" s="7"/>
      <c r="O578" s="7"/>
      <c r="P578" s="7"/>
      <c r="Q578" s="56"/>
      <c r="R578" s="56"/>
      <c r="S578" s="56"/>
      <c r="T578" s="56"/>
      <c r="U578" s="56"/>
      <c r="V578" s="56"/>
      <c r="W578" s="56"/>
      <c r="X578" s="56"/>
      <c r="Y578" s="56"/>
      <c r="Z578" s="56"/>
      <c r="AA578" s="56"/>
      <c r="AB578" s="56"/>
    </row>
    <row r="579" spans="1:28" s="54" customFormat="1" ht="18.75">
      <c r="A579" s="11"/>
      <c r="B579" s="41"/>
      <c r="C579" s="40"/>
      <c r="D579" s="40"/>
      <c r="E579" s="41"/>
      <c r="F579" s="41"/>
      <c r="G579" s="80"/>
      <c r="H579" s="91"/>
      <c r="I579" s="18"/>
      <c r="J579" s="18"/>
      <c r="K579" s="18"/>
      <c r="L579" s="31"/>
      <c r="M579" s="7"/>
      <c r="N579" s="7"/>
      <c r="O579" s="7"/>
      <c r="P579" s="7"/>
      <c r="Q579" s="56"/>
      <c r="R579" s="56"/>
      <c r="S579" s="56"/>
      <c r="T579" s="56"/>
      <c r="U579" s="56"/>
      <c r="V579" s="56"/>
      <c r="W579" s="56"/>
      <c r="X579" s="56"/>
      <c r="Y579" s="56"/>
      <c r="Z579" s="56"/>
      <c r="AA579" s="56"/>
      <c r="AB579" s="56"/>
    </row>
    <row r="580" spans="1:28" s="54" customFormat="1" ht="18.75">
      <c r="A580" s="11"/>
      <c r="B580" s="41"/>
      <c r="C580" s="40"/>
      <c r="D580" s="40"/>
      <c r="E580" s="41"/>
      <c r="F580" s="41"/>
      <c r="G580" s="80"/>
      <c r="H580" s="91"/>
      <c r="I580" s="18"/>
      <c r="J580" s="18"/>
      <c r="K580" s="18"/>
      <c r="L580" s="31"/>
      <c r="M580" s="7"/>
      <c r="N580" s="7"/>
      <c r="O580" s="7"/>
      <c r="P580" s="7"/>
      <c r="Q580" s="56"/>
      <c r="R580" s="56"/>
      <c r="S580" s="56"/>
      <c r="T580" s="56"/>
      <c r="U580" s="56"/>
      <c r="V580" s="56"/>
      <c r="W580" s="56"/>
      <c r="X580" s="56"/>
      <c r="Y580" s="56"/>
      <c r="Z580" s="56"/>
      <c r="AA580" s="56"/>
      <c r="AB580" s="56"/>
    </row>
    <row r="581" spans="1:28" s="54" customFormat="1" ht="18.75">
      <c r="A581" s="11"/>
      <c r="B581" s="41"/>
      <c r="C581" s="40"/>
      <c r="D581" s="40"/>
      <c r="E581" s="41"/>
      <c r="F581" s="41"/>
      <c r="G581" s="80"/>
      <c r="H581" s="91"/>
      <c r="I581" s="18"/>
      <c r="J581" s="18"/>
      <c r="K581" s="18"/>
      <c r="L581" s="31"/>
      <c r="M581" s="7"/>
      <c r="N581" s="7"/>
      <c r="O581" s="7"/>
      <c r="P581" s="7"/>
      <c r="Q581" s="56"/>
      <c r="R581" s="56"/>
      <c r="S581" s="56"/>
      <c r="T581" s="56"/>
      <c r="U581" s="56"/>
      <c r="V581" s="56"/>
      <c r="W581" s="56"/>
      <c r="X581" s="56"/>
      <c r="Y581" s="56"/>
      <c r="Z581" s="56"/>
      <c r="AA581" s="56"/>
      <c r="AB581" s="56"/>
    </row>
    <row r="582" spans="1:28" s="54" customFormat="1" ht="18.75">
      <c r="A582" s="11"/>
      <c r="B582" s="41"/>
      <c r="C582" s="40"/>
      <c r="D582" s="40"/>
      <c r="E582" s="41"/>
      <c r="F582" s="41"/>
      <c r="G582" s="80"/>
      <c r="H582" s="91"/>
      <c r="I582" s="18"/>
      <c r="J582" s="18"/>
      <c r="K582" s="18"/>
      <c r="L582" s="31"/>
      <c r="M582" s="7"/>
      <c r="N582" s="7"/>
      <c r="O582" s="7"/>
      <c r="P582" s="7"/>
      <c r="Q582" s="56"/>
      <c r="R582" s="56"/>
      <c r="S582" s="56"/>
      <c r="T582" s="56"/>
      <c r="U582" s="56"/>
      <c r="V582" s="56"/>
      <c r="W582" s="56"/>
      <c r="X582" s="56"/>
      <c r="Y582" s="56"/>
      <c r="Z582" s="56"/>
      <c r="AA582" s="56"/>
      <c r="AB582" s="56"/>
    </row>
    <row r="583" spans="1:28" s="54" customFormat="1" ht="18.75">
      <c r="A583" s="11"/>
      <c r="B583" s="41"/>
      <c r="C583" s="40"/>
      <c r="D583" s="40"/>
      <c r="E583" s="41"/>
      <c r="F583" s="41"/>
      <c r="G583" s="80"/>
      <c r="H583" s="91"/>
      <c r="I583" s="18"/>
      <c r="J583" s="18"/>
      <c r="K583" s="18"/>
      <c r="L583" s="31"/>
      <c r="M583" s="7"/>
      <c r="N583" s="7"/>
      <c r="O583" s="7"/>
      <c r="P583" s="7"/>
      <c r="Q583" s="56"/>
      <c r="R583" s="56"/>
      <c r="S583" s="56"/>
      <c r="T583" s="56"/>
      <c r="U583" s="56"/>
      <c r="V583" s="56"/>
      <c r="W583" s="56"/>
      <c r="X583" s="56"/>
      <c r="Y583" s="56"/>
      <c r="Z583" s="56"/>
      <c r="AA583" s="56"/>
      <c r="AB583" s="56"/>
    </row>
    <row r="584" spans="1:28" s="54" customFormat="1" ht="18.75">
      <c r="A584" s="11"/>
      <c r="B584" s="41"/>
      <c r="C584" s="40"/>
      <c r="D584" s="40"/>
      <c r="E584" s="41"/>
      <c r="F584" s="41"/>
      <c r="G584" s="80"/>
      <c r="H584" s="91"/>
      <c r="I584" s="18"/>
      <c r="J584" s="18"/>
      <c r="K584" s="18"/>
      <c r="L584" s="31"/>
      <c r="M584" s="7"/>
      <c r="N584" s="7"/>
      <c r="O584" s="7"/>
      <c r="P584" s="7"/>
      <c r="Q584" s="56"/>
      <c r="R584" s="56"/>
      <c r="S584" s="56"/>
      <c r="T584" s="56"/>
      <c r="U584" s="56"/>
      <c r="V584" s="56"/>
      <c r="W584" s="56"/>
      <c r="X584" s="56"/>
      <c r="Y584" s="56"/>
      <c r="Z584" s="56"/>
      <c r="AA584" s="56"/>
      <c r="AB584" s="56"/>
    </row>
    <row r="585" spans="1:28" s="54" customFormat="1" ht="18.75">
      <c r="A585" s="11"/>
      <c r="B585" s="41"/>
      <c r="C585" s="40"/>
      <c r="D585" s="40"/>
      <c r="E585" s="41"/>
      <c r="F585" s="41"/>
      <c r="G585" s="80"/>
      <c r="H585" s="91"/>
      <c r="I585" s="18"/>
      <c r="J585" s="18"/>
      <c r="K585" s="18"/>
      <c r="L585" s="31"/>
      <c r="M585" s="7"/>
      <c r="N585" s="7"/>
      <c r="O585" s="7"/>
      <c r="P585" s="7"/>
      <c r="Q585" s="56"/>
      <c r="R585" s="56"/>
      <c r="S585" s="56"/>
      <c r="T585" s="56"/>
      <c r="U585" s="56"/>
      <c r="V585" s="56"/>
      <c r="W585" s="56"/>
      <c r="X585" s="56"/>
      <c r="Y585" s="56"/>
      <c r="Z585" s="56"/>
      <c r="AA585" s="56"/>
      <c r="AB585" s="56"/>
    </row>
    <row r="586" spans="1:28" s="54" customFormat="1" ht="18.75">
      <c r="A586" s="11"/>
      <c r="B586" s="41"/>
      <c r="C586" s="40"/>
      <c r="D586" s="40"/>
      <c r="E586" s="41"/>
      <c r="F586" s="41"/>
      <c r="G586" s="80"/>
      <c r="H586" s="91"/>
      <c r="I586" s="18"/>
      <c r="J586" s="18"/>
      <c r="K586" s="18"/>
      <c r="L586" s="31"/>
      <c r="M586" s="7"/>
      <c r="N586" s="7"/>
      <c r="O586" s="7"/>
      <c r="P586" s="7"/>
      <c r="Q586" s="56"/>
      <c r="R586" s="56"/>
      <c r="S586" s="56"/>
      <c r="T586" s="56"/>
      <c r="U586" s="56"/>
      <c r="V586" s="56"/>
      <c r="W586" s="56"/>
      <c r="X586" s="56"/>
      <c r="Y586" s="56"/>
      <c r="Z586" s="56"/>
      <c r="AA586" s="56"/>
      <c r="AB586" s="56"/>
    </row>
    <row r="587" spans="1:28" s="54" customFormat="1" ht="18.75">
      <c r="A587" s="11"/>
      <c r="B587" s="41"/>
      <c r="C587" s="41"/>
      <c r="D587" s="41"/>
      <c r="E587" s="41"/>
      <c r="F587" s="41"/>
      <c r="G587" s="80"/>
      <c r="H587" s="91"/>
      <c r="I587" s="18"/>
      <c r="J587" s="18"/>
      <c r="K587" s="18"/>
      <c r="L587" s="31"/>
      <c r="M587" s="7"/>
      <c r="N587" s="7"/>
      <c r="O587" s="7"/>
      <c r="P587" s="7"/>
      <c r="Q587" s="56"/>
      <c r="R587" s="56"/>
      <c r="S587" s="56"/>
      <c r="T587" s="56"/>
      <c r="U587" s="56"/>
      <c r="V587" s="56"/>
      <c r="W587" s="56"/>
      <c r="X587" s="56"/>
      <c r="Y587" s="56"/>
      <c r="Z587" s="56"/>
      <c r="AA587" s="56"/>
      <c r="AB587" s="56"/>
    </row>
    <row r="588" spans="1:28" s="54" customFormat="1" ht="18.75">
      <c r="A588" s="11"/>
      <c r="B588" s="41"/>
      <c r="C588" s="41"/>
      <c r="D588" s="41"/>
      <c r="E588" s="41"/>
      <c r="F588" s="41"/>
      <c r="G588" s="80"/>
      <c r="H588" s="91"/>
      <c r="I588" s="18"/>
      <c r="J588" s="18"/>
      <c r="K588" s="18"/>
      <c r="L588" s="31"/>
      <c r="M588" s="7"/>
      <c r="N588" s="7"/>
      <c r="O588" s="7"/>
      <c r="P588" s="7"/>
      <c r="Q588" s="56"/>
      <c r="R588" s="56"/>
      <c r="S588" s="56"/>
      <c r="T588" s="56"/>
      <c r="U588" s="56"/>
      <c r="V588" s="56"/>
      <c r="W588" s="56"/>
      <c r="X588" s="56"/>
      <c r="Y588" s="56"/>
      <c r="Z588" s="56"/>
      <c r="AA588" s="56"/>
      <c r="AB588" s="56"/>
    </row>
    <row r="589" spans="1:28" s="54" customFormat="1" ht="110.25" customHeight="1">
      <c r="A589" s="11"/>
      <c r="B589" s="41"/>
      <c r="C589" s="40"/>
      <c r="D589" s="40"/>
      <c r="E589" s="41"/>
      <c r="F589" s="41"/>
      <c r="G589" s="80"/>
      <c r="H589" s="91"/>
      <c r="I589" s="18"/>
      <c r="J589" s="18"/>
      <c r="K589" s="18"/>
      <c r="L589" s="31"/>
      <c r="M589" s="7"/>
      <c r="N589" s="7"/>
      <c r="O589" s="7"/>
      <c r="P589" s="7"/>
      <c r="Q589" s="56"/>
      <c r="R589" s="56"/>
      <c r="S589" s="56"/>
      <c r="T589" s="56"/>
      <c r="U589" s="56"/>
      <c r="V589" s="56"/>
      <c r="W589" s="56"/>
      <c r="X589" s="56"/>
      <c r="Y589" s="56"/>
      <c r="Z589" s="56"/>
      <c r="AA589" s="56"/>
      <c r="AB589" s="56"/>
    </row>
    <row r="590" spans="1:16" s="56" customFormat="1" ht="18.75">
      <c r="A590" s="11"/>
      <c r="B590" s="41"/>
      <c r="C590" s="41"/>
      <c r="D590" s="41"/>
      <c r="E590" s="41"/>
      <c r="F590" s="41"/>
      <c r="G590" s="80"/>
      <c r="H590" s="91"/>
      <c r="I590" s="18"/>
      <c r="J590" s="18"/>
      <c r="K590" s="18"/>
      <c r="L590" s="31"/>
      <c r="M590" s="7"/>
      <c r="N590" s="7"/>
      <c r="O590" s="7"/>
      <c r="P590" s="7"/>
    </row>
    <row r="591" spans="1:16" s="56" customFormat="1" ht="18.75">
      <c r="A591" s="11"/>
      <c r="B591" s="40"/>
      <c r="C591" s="41"/>
      <c r="D591" s="41"/>
      <c r="E591" s="41"/>
      <c r="F591" s="41"/>
      <c r="G591" s="79"/>
      <c r="H591" s="91"/>
      <c r="I591" s="18"/>
      <c r="J591" s="18"/>
      <c r="K591" s="18"/>
      <c r="L591" s="31"/>
      <c r="M591" s="7"/>
      <c r="N591" s="7"/>
      <c r="O591" s="7"/>
      <c r="P591" s="7"/>
    </row>
    <row r="592" spans="1:16" s="3" customFormat="1" ht="18.75">
      <c r="A592" s="17"/>
      <c r="B592" s="44"/>
      <c r="C592" s="45"/>
      <c r="D592" s="45"/>
      <c r="E592" s="45"/>
      <c r="F592" s="45"/>
      <c r="G592" s="79"/>
      <c r="H592" s="92"/>
      <c r="I592" s="19"/>
      <c r="J592" s="19"/>
      <c r="K592" s="19"/>
      <c r="L592" s="31"/>
      <c r="M592" s="174"/>
      <c r="N592" s="174"/>
      <c r="O592" s="174"/>
      <c r="P592" s="174"/>
    </row>
    <row r="593" spans="1:16" s="56" customFormat="1" ht="18.75">
      <c r="A593" s="11"/>
      <c r="B593" s="40"/>
      <c r="C593" s="41"/>
      <c r="D593" s="41"/>
      <c r="E593" s="41"/>
      <c r="F593" s="41"/>
      <c r="G593" s="80"/>
      <c r="H593" s="91"/>
      <c r="I593" s="18"/>
      <c r="J593" s="18"/>
      <c r="K593" s="18"/>
      <c r="L593" s="31"/>
      <c r="M593" s="7"/>
      <c r="N593" s="7"/>
      <c r="O593" s="7"/>
      <c r="P593" s="7"/>
    </row>
    <row r="594" spans="1:16" s="56" customFormat="1" ht="18.75">
      <c r="A594" s="11"/>
      <c r="B594" s="40"/>
      <c r="C594" s="41"/>
      <c r="D594" s="41"/>
      <c r="E594" s="41"/>
      <c r="F594" s="41"/>
      <c r="G594" s="80"/>
      <c r="H594" s="91"/>
      <c r="I594" s="18"/>
      <c r="J594" s="18"/>
      <c r="K594" s="18"/>
      <c r="L594" s="31"/>
      <c r="M594" s="7"/>
      <c r="N594" s="7"/>
      <c r="O594" s="7"/>
      <c r="P594" s="7"/>
    </row>
    <row r="595" spans="1:16" s="56" customFormat="1" ht="22.5" customHeight="1">
      <c r="A595" s="6"/>
      <c r="B595" s="40"/>
      <c r="C595" s="41"/>
      <c r="D595" s="41"/>
      <c r="E595" s="40"/>
      <c r="F595" s="40"/>
      <c r="G595" s="80"/>
      <c r="H595" s="91"/>
      <c r="I595" s="18"/>
      <c r="J595" s="18"/>
      <c r="K595" s="18"/>
      <c r="L595" s="31"/>
      <c r="M595" s="7"/>
      <c r="N595" s="7"/>
      <c r="O595" s="7"/>
      <c r="P595" s="7"/>
    </row>
    <row r="596" spans="1:16" s="56" customFormat="1" ht="18.75">
      <c r="A596" s="6"/>
      <c r="B596" s="40"/>
      <c r="C596" s="41"/>
      <c r="D596" s="41"/>
      <c r="E596" s="40"/>
      <c r="F596" s="40"/>
      <c r="G596" s="80"/>
      <c r="H596" s="91"/>
      <c r="I596" s="18"/>
      <c r="J596" s="18"/>
      <c r="K596" s="18"/>
      <c r="L596" s="31"/>
      <c r="M596" s="7"/>
      <c r="N596" s="7"/>
      <c r="O596" s="7"/>
      <c r="P596" s="7"/>
    </row>
    <row r="597" spans="1:16" s="56" customFormat="1" ht="18.75">
      <c r="A597" s="11"/>
      <c r="B597" s="40"/>
      <c r="C597" s="41"/>
      <c r="D597" s="41"/>
      <c r="E597" s="41"/>
      <c r="F597" s="41"/>
      <c r="G597" s="80"/>
      <c r="H597" s="91"/>
      <c r="I597" s="18"/>
      <c r="J597" s="18"/>
      <c r="K597" s="18"/>
      <c r="L597" s="31"/>
      <c r="M597" s="7"/>
      <c r="N597" s="7"/>
      <c r="O597" s="7"/>
      <c r="P597" s="7"/>
    </row>
    <row r="598" spans="1:16" s="56" customFormat="1" ht="18.75">
      <c r="A598" s="16"/>
      <c r="B598" s="40"/>
      <c r="C598" s="41"/>
      <c r="D598" s="41"/>
      <c r="E598" s="41"/>
      <c r="F598" s="41"/>
      <c r="G598" s="80"/>
      <c r="H598" s="91"/>
      <c r="I598" s="18"/>
      <c r="J598" s="18"/>
      <c r="K598" s="18"/>
      <c r="L598" s="31"/>
      <c r="M598" s="7"/>
      <c r="N598" s="7"/>
      <c r="O598" s="7"/>
      <c r="P598" s="7"/>
    </row>
    <row r="599" spans="1:16" s="56" customFormat="1" ht="18.75">
      <c r="A599" s="16"/>
      <c r="B599" s="40"/>
      <c r="C599" s="41"/>
      <c r="D599" s="41"/>
      <c r="E599" s="41"/>
      <c r="F599" s="41"/>
      <c r="G599" s="80"/>
      <c r="H599" s="91"/>
      <c r="I599" s="18"/>
      <c r="J599" s="18"/>
      <c r="K599" s="18"/>
      <c r="L599" s="31"/>
      <c r="M599" s="7"/>
      <c r="N599" s="7"/>
      <c r="O599" s="7"/>
      <c r="P599" s="7"/>
    </row>
    <row r="600" spans="1:16" s="56" customFormat="1" ht="18.75">
      <c r="A600" s="11"/>
      <c r="B600" s="40"/>
      <c r="C600" s="41"/>
      <c r="D600" s="41"/>
      <c r="E600" s="41"/>
      <c r="F600" s="41"/>
      <c r="G600" s="80"/>
      <c r="H600" s="91"/>
      <c r="I600" s="18"/>
      <c r="J600" s="18"/>
      <c r="K600" s="18"/>
      <c r="L600" s="31"/>
      <c r="M600" s="7"/>
      <c r="N600" s="7"/>
      <c r="O600" s="7"/>
      <c r="P600" s="7"/>
    </row>
    <row r="601" spans="1:16" s="56" customFormat="1" ht="18.75">
      <c r="A601" s="11"/>
      <c r="B601" s="40"/>
      <c r="C601" s="41"/>
      <c r="D601" s="41"/>
      <c r="E601" s="41"/>
      <c r="F601" s="41"/>
      <c r="G601" s="80"/>
      <c r="H601" s="91"/>
      <c r="I601" s="18"/>
      <c r="J601" s="18"/>
      <c r="K601" s="18"/>
      <c r="L601" s="31"/>
      <c r="M601" s="7"/>
      <c r="N601" s="7"/>
      <c r="O601" s="7"/>
      <c r="P601" s="7"/>
    </row>
    <row r="602" spans="1:16" s="56" customFormat="1" ht="18.75">
      <c r="A602" s="11"/>
      <c r="B602" s="40"/>
      <c r="C602" s="41"/>
      <c r="D602" s="41"/>
      <c r="E602" s="41"/>
      <c r="F602" s="41"/>
      <c r="G602" s="80"/>
      <c r="H602" s="91"/>
      <c r="I602" s="18"/>
      <c r="J602" s="18"/>
      <c r="K602" s="18"/>
      <c r="L602" s="31"/>
      <c r="M602" s="7"/>
      <c r="N602" s="7"/>
      <c r="O602" s="7"/>
      <c r="P602" s="7"/>
    </row>
    <row r="603" spans="1:16" s="56" customFormat="1" ht="18.75">
      <c r="A603" s="11"/>
      <c r="B603" s="40"/>
      <c r="C603" s="41"/>
      <c r="D603" s="41"/>
      <c r="E603" s="41"/>
      <c r="F603" s="41"/>
      <c r="G603" s="80"/>
      <c r="H603" s="91"/>
      <c r="I603" s="18"/>
      <c r="J603" s="18"/>
      <c r="K603" s="18"/>
      <c r="L603" s="31"/>
      <c r="M603" s="7"/>
      <c r="N603" s="7"/>
      <c r="O603" s="7"/>
      <c r="P603" s="7"/>
    </row>
    <row r="604" spans="1:16" s="56" customFormat="1" ht="18.75">
      <c r="A604" s="11"/>
      <c r="B604" s="40"/>
      <c r="C604" s="41"/>
      <c r="D604" s="41"/>
      <c r="E604" s="41"/>
      <c r="F604" s="41"/>
      <c r="G604" s="80"/>
      <c r="H604" s="91"/>
      <c r="I604" s="18"/>
      <c r="J604" s="18"/>
      <c r="K604" s="18"/>
      <c r="L604" s="31"/>
      <c r="M604" s="7"/>
      <c r="N604" s="7"/>
      <c r="O604" s="7"/>
      <c r="P604" s="7"/>
    </row>
    <row r="605" spans="1:16" s="56" customFormat="1" ht="18.75">
      <c r="A605" s="11"/>
      <c r="B605" s="40"/>
      <c r="C605" s="41"/>
      <c r="D605" s="41"/>
      <c r="E605" s="41"/>
      <c r="F605" s="41"/>
      <c r="G605" s="80"/>
      <c r="H605" s="91"/>
      <c r="I605" s="18"/>
      <c r="J605" s="18"/>
      <c r="K605" s="18"/>
      <c r="L605" s="31"/>
      <c r="M605" s="7"/>
      <c r="N605" s="7"/>
      <c r="O605" s="7"/>
      <c r="P605" s="7"/>
    </row>
    <row r="606" spans="1:28" s="54" customFormat="1" ht="31.5" customHeight="1">
      <c r="A606" s="11"/>
      <c r="B606" s="40"/>
      <c r="C606" s="41"/>
      <c r="D606" s="41"/>
      <c r="E606" s="41"/>
      <c r="F606" s="41"/>
      <c r="G606" s="80"/>
      <c r="H606" s="91"/>
      <c r="I606" s="18"/>
      <c r="J606" s="18"/>
      <c r="K606" s="18"/>
      <c r="L606" s="31"/>
      <c r="M606" s="7"/>
      <c r="N606" s="7"/>
      <c r="O606" s="7"/>
      <c r="P606" s="7"/>
      <c r="Q606" s="56"/>
      <c r="R606" s="56"/>
      <c r="S606" s="56"/>
      <c r="T606" s="56"/>
      <c r="U606" s="56"/>
      <c r="V606" s="56"/>
      <c r="W606" s="56"/>
      <c r="X606" s="56"/>
      <c r="Y606" s="56"/>
      <c r="Z606" s="56"/>
      <c r="AA606" s="56"/>
      <c r="AB606" s="56"/>
    </row>
    <row r="607" spans="1:28" s="54" customFormat="1" ht="67.5" customHeight="1">
      <c r="A607" s="11"/>
      <c r="B607" s="40"/>
      <c r="C607" s="41"/>
      <c r="D607" s="41"/>
      <c r="E607" s="41"/>
      <c r="F607" s="41"/>
      <c r="G607" s="80"/>
      <c r="H607" s="91"/>
      <c r="I607" s="18"/>
      <c r="J607" s="18"/>
      <c r="K607" s="18"/>
      <c r="L607" s="31"/>
      <c r="M607" s="7"/>
      <c r="N607" s="7"/>
      <c r="O607" s="7"/>
      <c r="P607" s="7"/>
      <c r="Q607" s="56"/>
      <c r="R607" s="56"/>
      <c r="S607" s="56"/>
      <c r="T607" s="56"/>
      <c r="U607" s="56"/>
      <c r="V607" s="56"/>
      <c r="W607" s="56"/>
      <c r="X607" s="56"/>
      <c r="Y607" s="56"/>
      <c r="Z607" s="56"/>
      <c r="AA607" s="56"/>
      <c r="AB607" s="56"/>
    </row>
    <row r="608" spans="1:28" s="54" customFormat="1" ht="18.75">
      <c r="A608" s="11"/>
      <c r="B608" s="40"/>
      <c r="C608" s="41"/>
      <c r="D608" s="41"/>
      <c r="E608" s="41"/>
      <c r="F608" s="41"/>
      <c r="G608" s="80"/>
      <c r="H608" s="91"/>
      <c r="I608" s="18"/>
      <c r="J608" s="18"/>
      <c r="K608" s="18"/>
      <c r="L608" s="31"/>
      <c r="M608" s="7"/>
      <c r="N608" s="7"/>
      <c r="O608" s="7"/>
      <c r="P608" s="7"/>
      <c r="Q608" s="56"/>
      <c r="R608" s="56"/>
      <c r="S608" s="56"/>
      <c r="T608" s="56"/>
      <c r="U608" s="56"/>
      <c r="V608" s="56"/>
      <c r="W608" s="56"/>
      <c r="X608" s="56"/>
      <c r="Y608" s="56"/>
      <c r="Z608" s="56"/>
      <c r="AA608" s="56"/>
      <c r="AB608" s="56"/>
    </row>
    <row r="609" spans="1:28" s="54" customFormat="1" ht="34.5" customHeight="1">
      <c r="A609" s="11"/>
      <c r="B609" s="40"/>
      <c r="C609" s="41"/>
      <c r="D609" s="41"/>
      <c r="E609" s="41"/>
      <c r="F609" s="41"/>
      <c r="G609" s="80"/>
      <c r="H609" s="91"/>
      <c r="I609" s="18"/>
      <c r="J609" s="18"/>
      <c r="K609" s="18"/>
      <c r="L609" s="31"/>
      <c r="M609" s="7"/>
      <c r="N609" s="7"/>
      <c r="O609" s="7"/>
      <c r="P609" s="7"/>
      <c r="Q609" s="56"/>
      <c r="R609" s="56"/>
      <c r="S609" s="56"/>
      <c r="T609" s="56"/>
      <c r="U609" s="56"/>
      <c r="V609" s="56"/>
      <c r="W609" s="56"/>
      <c r="X609" s="56"/>
      <c r="Y609" s="56"/>
      <c r="Z609" s="56"/>
      <c r="AA609" s="56"/>
      <c r="AB609" s="56"/>
    </row>
    <row r="610" spans="1:28" s="54" customFormat="1" ht="18.75">
      <c r="A610" s="11"/>
      <c r="B610" s="40"/>
      <c r="C610" s="41"/>
      <c r="D610" s="41"/>
      <c r="E610" s="41"/>
      <c r="F610" s="41"/>
      <c r="G610" s="80"/>
      <c r="H610" s="91"/>
      <c r="I610" s="18"/>
      <c r="J610" s="18"/>
      <c r="K610" s="18"/>
      <c r="L610" s="31"/>
      <c r="M610" s="7"/>
      <c r="N610" s="7"/>
      <c r="O610" s="7"/>
      <c r="P610" s="7"/>
      <c r="Q610" s="56"/>
      <c r="R610" s="56"/>
      <c r="S610" s="56"/>
      <c r="T610" s="56"/>
      <c r="U610" s="56"/>
      <c r="V610" s="56"/>
      <c r="W610" s="56"/>
      <c r="X610" s="56"/>
      <c r="Y610" s="56"/>
      <c r="Z610" s="56"/>
      <c r="AA610" s="56"/>
      <c r="AB610" s="56"/>
    </row>
    <row r="611" spans="1:28" s="54" customFormat="1" ht="21" customHeight="1">
      <c r="A611" s="11"/>
      <c r="B611" s="40"/>
      <c r="C611" s="41"/>
      <c r="D611" s="41"/>
      <c r="E611" s="41"/>
      <c r="F611" s="41"/>
      <c r="G611" s="80"/>
      <c r="H611" s="91"/>
      <c r="I611" s="18"/>
      <c r="J611" s="18"/>
      <c r="K611" s="18"/>
      <c r="L611" s="31"/>
      <c r="M611" s="7"/>
      <c r="N611" s="7"/>
      <c r="O611" s="7"/>
      <c r="P611" s="7"/>
      <c r="Q611" s="56"/>
      <c r="R611" s="56"/>
      <c r="S611" s="56"/>
      <c r="T611" s="56"/>
      <c r="U611" s="56"/>
      <c r="V611" s="56"/>
      <c r="W611" s="56"/>
      <c r="X611" s="56"/>
      <c r="Y611" s="56"/>
      <c r="Z611" s="56"/>
      <c r="AA611" s="56"/>
      <c r="AB611" s="56"/>
    </row>
    <row r="612" spans="1:28" s="54" customFormat="1" ht="18.75">
      <c r="A612" s="11"/>
      <c r="B612" s="40"/>
      <c r="C612" s="41"/>
      <c r="D612" s="41"/>
      <c r="E612" s="41"/>
      <c r="F612" s="41"/>
      <c r="G612" s="80"/>
      <c r="H612" s="91"/>
      <c r="I612" s="18"/>
      <c r="J612" s="18"/>
      <c r="K612" s="18"/>
      <c r="L612" s="31"/>
      <c r="M612" s="7"/>
      <c r="N612" s="7"/>
      <c r="O612" s="7"/>
      <c r="P612" s="7"/>
      <c r="Q612" s="56"/>
      <c r="R612" s="56"/>
      <c r="S612" s="56"/>
      <c r="T612" s="56"/>
      <c r="U612" s="56"/>
      <c r="V612" s="56"/>
      <c r="W612" s="56"/>
      <c r="X612" s="56"/>
      <c r="Y612" s="56"/>
      <c r="Z612" s="56"/>
      <c r="AA612" s="56"/>
      <c r="AB612" s="56"/>
    </row>
    <row r="613" spans="1:28" s="54" customFormat="1" ht="20.25" customHeight="1">
      <c r="A613" s="11"/>
      <c r="B613" s="40"/>
      <c r="C613" s="41"/>
      <c r="D613" s="41"/>
      <c r="E613" s="41"/>
      <c r="F613" s="41"/>
      <c r="G613" s="80"/>
      <c r="H613" s="91"/>
      <c r="I613" s="18"/>
      <c r="J613" s="18"/>
      <c r="K613" s="18"/>
      <c r="L613" s="31"/>
      <c r="M613" s="7"/>
      <c r="N613" s="7"/>
      <c r="O613" s="7"/>
      <c r="P613" s="7"/>
      <c r="Q613" s="56"/>
      <c r="R613" s="56"/>
      <c r="S613" s="56"/>
      <c r="T613" s="56"/>
      <c r="U613" s="56"/>
      <c r="V613" s="56"/>
      <c r="W613" s="56"/>
      <c r="X613" s="56"/>
      <c r="Y613" s="56"/>
      <c r="Z613" s="56"/>
      <c r="AA613" s="56"/>
      <c r="AB613" s="56"/>
    </row>
    <row r="614" spans="1:28" s="54" customFormat="1" ht="18.75">
      <c r="A614" s="11"/>
      <c r="B614" s="40"/>
      <c r="C614" s="41"/>
      <c r="D614" s="41"/>
      <c r="E614" s="41"/>
      <c r="F614" s="41"/>
      <c r="G614" s="80"/>
      <c r="H614" s="91"/>
      <c r="I614" s="18"/>
      <c r="J614" s="18"/>
      <c r="K614" s="18"/>
      <c r="L614" s="31"/>
      <c r="M614" s="7"/>
      <c r="N614" s="7"/>
      <c r="O614" s="7"/>
      <c r="P614" s="7"/>
      <c r="Q614" s="56"/>
      <c r="R614" s="56"/>
      <c r="S614" s="56"/>
      <c r="T614" s="56"/>
      <c r="U614" s="56"/>
      <c r="V614" s="56"/>
      <c r="W614" s="56"/>
      <c r="X614" s="56"/>
      <c r="Y614" s="56"/>
      <c r="Z614" s="56"/>
      <c r="AA614" s="56"/>
      <c r="AB614" s="56"/>
    </row>
    <row r="615" spans="1:28" s="54" customFormat="1" ht="18.75" customHeight="1">
      <c r="A615" s="11"/>
      <c r="B615" s="40"/>
      <c r="C615" s="41"/>
      <c r="D615" s="41"/>
      <c r="E615" s="41"/>
      <c r="F615" s="41"/>
      <c r="G615" s="80"/>
      <c r="H615" s="91"/>
      <c r="I615" s="18"/>
      <c r="J615" s="18"/>
      <c r="K615" s="18"/>
      <c r="L615" s="31"/>
      <c r="M615" s="7"/>
      <c r="N615" s="7"/>
      <c r="O615" s="7"/>
      <c r="P615" s="7"/>
      <c r="Q615" s="56"/>
      <c r="R615" s="56"/>
      <c r="S615" s="56"/>
      <c r="T615" s="56"/>
      <c r="U615" s="56"/>
      <c r="V615" s="56"/>
      <c r="W615" s="56"/>
      <c r="X615" s="56"/>
      <c r="Y615" s="56"/>
      <c r="Z615" s="56"/>
      <c r="AA615" s="56"/>
      <c r="AB615" s="56"/>
    </row>
    <row r="616" spans="1:28" s="54" customFormat="1" ht="35.25" customHeight="1">
      <c r="A616" s="11"/>
      <c r="B616" s="40"/>
      <c r="C616" s="41"/>
      <c r="D616" s="41"/>
      <c r="E616" s="41"/>
      <c r="F616" s="41"/>
      <c r="G616" s="80"/>
      <c r="H616" s="91"/>
      <c r="I616" s="18"/>
      <c r="J616" s="18"/>
      <c r="K616" s="18"/>
      <c r="L616" s="31"/>
      <c r="M616" s="7"/>
      <c r="N616" s="7"/>
      <c r="O616" s="7"/>
      <c r="P616" s="7"/>
      <c r="Q616" s="56"/>
      <c r="R616" s="56"/>
      <c r="S616" s="56"/>
      <c r="T616" s="56"/>
      <c r="U616" s="56"/>
      <c r="V616" s="56"/>
      <c r="W616" s="56"/>
      <c r="X616" s="56"/>
      <c r="Y616" s="56"/>
      <c r="Z616" s="56"/>
      <c r="AA616" s="56"/>
      <c r="AB616" s="56"/>
    </row>
    <row r="617" spans="1:28" s="54" customFormat="1" ht="18" customHeight="1">
      <c r="A617" s="11"/>
      <c r="B617" s="40"/>
      <c r="C617" s="41"/>
      <c r="D617" s="41"/>
      <c r="E617" s="41"/>
      <c r="F617" s="41"/>
      <c r="G617" s="80"/>
      <c r="H617" s="91"/>
      <c r="I617" s="18"/>
      <c r="J617" s="18"/>
      <c r="K617" s="18"/>
      <c r="L617" s="31"/>
      <c r="M617" s="7"/>
      <c r="N617" s="7"/>
      <c r="O617" s="7"/>
      <c r="P617" s="7"/>
      <c r="Q617" s="56"/>
      <c r="R617" s="56"/>
      <c r="S617" s="56"/>
      <c r="T617" s="56"/>
      <c r="U617" s="56"/>
      <c r="V617" s="56"/>
      <c r="W617" s="56"/>
      <c r="X617" s="56"/>
      <c r="Y617" s="56"/>
      <c r="Z617" s="56"/>
      <c r="AA617" s="56"/>
      <c r="AB617" s="56"/>
    </row>
    <row r="618" spans="1:28" s="54" customFormat="1" ht="18.75">
      <c r="A618" s="11"/>
      <c r="B618" s="40"/>
      <c r="C618" s="41"/>
      <c r="D618" s="41"/>
      <c r="E618" s="41"/>
      <c r="F618" s="41"/>
      <c r="G618" s="80"/>
      <c r="H618" s="91"/>
      <c r="I618" s="18"/>
      <c r="J618" s="18"/>
      <c r="K618" s="18"/>
      <c r="L618" s="31"/>
      <c r="M618" s="7"/>
      <c r="N618" s="7"/>
      <c r="O618" s="7"/>
      <c r="P618" s="7"/>
      <c r="Q618" s="56"/>
      <c r="R618" s="56"/>
      <c r="S618" s="56"/>
      <c r="T618" s="56"/>
      <c r="U618" s="56"/>
      <c r="V618" s="56"/>
      <c r="W618" s="56"/>
      <c r="X618" s="56"/>
      <c r="Y618" s="56"/>
      <c r="Z618" s="56"/>
      <c r="AA618" s="56"/>
      <c r="AB618" s="56"/>
    </row>
    <row r="619" spans="1:28" s="54" customFormat="1" ht="18.75" customHeight="1">
      <c r="A619" s="11"/>
      <c r="B619" s="40"/>
      <c r="C619" s="41"/>
      <c r="D619" s="41"/>
      <c r="E619" s="41"/>
      <c r="F619" s="41"/>
      <c r="G619" s="80"/>
      <c r="H619" s="91"/>
      <c r="I619" s="18"/>
      <c r="J619" s="18"/>
      <c r="K619" s="18"/>
      <c r="L619" s="31"/>
      <c r="M619" s="7"/>
      <c r="N619" s="7"/>
      <c r="O619" s="7"/>
      <c r="P619" s="7"/>
      <c r="Q619" s="56"/>
      <c r="R619" s="56"/>
      <c r="S619" s="56"/>
      <c r="T619" s="56"/>
      <c r="U619" s="56"/>
      <c r="V619" s="56"/>
      <c r="W619" s="56"/>
      <c r="X619" s="56"/>
      <c r="Y619" s="56"/>
      <c r="Z619" s="56"/>
      <c r="AA619" s="56"/>
      <c r="AB619" s="56"/>
    </row>
    <row r="620" spans="1:28" s="54" customFormat="1" ht="18.75">
      <c r="A620" s="11"/>
      <c r="B620" s="40"/>
      <c r="C620" s="41"/>
      <c r="D620" s="41"/>
      <c r="E620" s="41"/>
      <c r="F620" s="41"/>
      <c r="G620" s="80"/>
      <c r="H620" s="91"/>
      <c r="I620" s="18"/>
      <c r="J620" s="18"/>
      <c r="K620" s="18"/>
      <c r="L620" s="31"/>
      <c r="M620" s="7"/>
      <c r="N620" s="7"/>
      <c r="O620" s="7"/>
      <c r="P620" s="7"/>
      <c r="Q620" s="56"/>
      <c r="R620" s="56"/>
      <c r="S620" s="56"/>
      <c r="T620" s="56"/>
      <c r="U620" s="56"/>
      <c r="V620" s="56"/>
      <c r="W620" s="56"/>
      <c r="X620" s="56"/>
      <c r="Y620" s="56"/>
      <c r="Z620" s="56"/>
      <c r="AA620" s="56"/>
      <c r="AB620" s="56"/>
    </row>
    <row r="621" spans="1:28" s="54" customFormat="1" ht="18.75">
      <c r="A621" s="11"/>
      <c r="B621" s="40"/>
      <c r="C621" s="41"/>
      <c r="D621" s="41"/>
      <c r="E621" s="41"/>
      <c r="F621" s="41"/>
      <c r="G621" s="80"/>
      <c r="H621" s="91"/>
      <c r="I621" s="18"/>
      <c r="J621" s="18"/>
      <c r="K621" s="18"/>
      <c r="L621" s="31"/>
      <c r="M621" s="7"/>
      <c r="N621" s="7"/>
      <c r="O621" s="7"/>
      <c r="P621" s="7"/>
      <c r="Q621" s="56"/>
      <c r="R621" s="56"/>
      <c r="S621" s="56"/>
      <c r="T621" s="56"/>
      <c r="U621" s="56"/>
      <c r="V621" s="56"/>
      <c r="W621" s="56"/>
      <c r="X621" s="56"/>
      <c r="Y621" s="56"/>
      <c r="Z621" s="56"/>
      <c r="AA621" s="56"/>
      <c r="AB621" s="56"/>
    </row>
    <row r="622" spans="1:16" s="56" customFormat="1" ht="27" customHeight="1">
      <c r="A622" s="11"/>
      <c r="B622" s="40"/>
      <c r="C622" s="41"/>
      <c r="D622" s="41"/>
      <c r="E622" s="41"/>
      <c r="F622" s="41"/>
      <c r="G622" s="80"/>
      <c r="H622" s="91"/>
      <c r="I622" s="18"/>
      <c r="J622" s="18"/>
      <c r="K622" s="18"/>
      <c r="L622" s="31"/>
      <c r="M622" s="7"/>
      <c r="N622" s="7"/>
      <c r="O622" s="7"/>
      <c r="P622" s="7"/>
    </row>
    <row r="623" spans="1:16" s="56" customFormat="1" ht="18.75">
      <c r="A623" s="11"/>
      <c r="B623" s="40"/>
      <c r="C623" s="41"/>
      <c r="D623" s="41"/>
      <c r="E623" s="41"/>
      <c r="F623" s="41"/>
      <c r="G623" s="80"/>
      <c r="H623" s="91"/>
      <c r="I623" s="18"/>
      <c r="J623" s="18"/>
      <c r="K623" s="18"/>
      <c r="L623" s="31"/>
      <c r="M623" s="7"/>
      <c r="N623" s="7"/>
      <c r="O623" s="7"/>
      <c r="P623" s="7"/>
    </row>
    <row r="624" spans="1:16" s="56" customFormat="1" ht="36" customHeight="1">
      <c r="A624" s="11"/>
      <c r="B624" s="40"/>
      <c r="C624" s="41"/>
      <c r="D624" s="41"/>
      <c r="E624" s="41"/>
      <c r="F624" s="41"/>
      <c r="G624" s="80"/>
      <c r="H624" s="91"/>
      <c r="I624" s="18"/>
      <c r="J624" s="18"/>
      <c r="K624" s="18"/>
      <c r="L624" s="31"/>
      <c r="M624" s="7"/>
      <c r="N624" s="7"/>
      <c r="O624" s="7"/>
      <c r="P624" s="7"/>
    </row>
    <row r="625" spans="1:16" s="56" customFormat="1" ht="18.75">
      <c r="A625" s="11"/>
      <c r="B625" s="40"/>
      <c r="C625" s="41"/>
      <c r="D625" s="41"/>
      <c r="E625" s="41"/>
      <c r="F625" s="41"/>
      <c r="G625" s="80"/>
      <c r="H625" s="91"/>
      <c r="I625" s="18"/>
      <c r="J625" s="18"/>
      <c r="K625" s="18"/>
      <c r="L625" s="31"/>
      <c r="M625" s="7"/>
      <c r="N625" s="7"/>
      <c r="O625" s="7"/>
      <c r="P625" s="7"/>
    </row>
    <row r="626" spans="1:16" s="56" customFormat="1" ht="35.25" customHeight="1">
      <c r="A626" s="11"/>
      <c r="B626" s="40"/>
      <c r="C626" s="41"/>
      <c r="D626" s="41"/>
      <c r="E626" s="41"/>
      <c r="F626" s="41"/>
      <c r="G626" s="80"/>
      <c r="H626" s="91"/>
      <c r="I626" s="18"/>
      <c r="J626" s="18"/>
      <c r="K626" s="18"/>
      <c r="L626" s="31"/>
      <c r="M626" s="7"/>
      <c r="N626" s="7"/>
      <c r="O626" s="7"/>
      <c r="P626" s="7"/>
    </row>
    <row r="627" spans="1:16" s="56" customFormat="1" ht="18.75">
      <c r="A627" s="11"/>
      <c r="B627" s="40"/>
      <c r="C627" s="41"/>
      <c r="D627" s="41"/>
      <c r="E627" s="41"/>
      <c r="F627" s="41"/>
      <c r="G627" s="80"/>
      <c r="H627" s="91"/>
      <c r="I627" s="18"/>
      <c r="J627" s="18"/>
      <c r="K627" s="18"/>
      <c r="L627" s="31"/>
      <c r="M627" s="7"/>
      <c r="N627" s="7"/>
      <c r="O627" s="7"/>
      <c r="P627" s="7"/>
    </row>
    <row r="628" spans="1:16" s="56" customFormat="1" ht="36" customHeight="1">
      <c r="A628" s="11"/>
      <c r="B628" s="40"/>
      <c r="C628" s="41"/>
      <c r="D628" s="41"/>
      <c r="E628" s="41"/>
      <c r="F628" s="41"/>
      <c r="G628" s="80"/>
      <c r="H628" s="91"/>
      <c r="I628" s="18"/>
      <c r="J628" s="18"/>
      <c r="K628" s="18"/>
      <c r="L628" s="31"/>
      <c r="M628" s="7"/>
      <c r="N628" s="7"/>
      <c r="O628" s="7"/>
      <c r="P628" s="7"/>
    </row>
    <row r="629" spans="1:16" s="56" customFormat="1" ht="18.75">
      <c r="A629" s="11"/>
      <c r="B629" s="40"/>
      <c r="C629" s="41"/>
      <c r="D629" s="41"/>
      <c r="E629" s="41"/>
      <c r="F629" s="41"/>
      <c r="G629" s="79"/>
      <c r="H629" s="91"/>
      <c r="I629" s="18"/>
      <c r="J629" s="18"/>
      <c r="K629" s="18"/>
      <c r="L629" s="31"/>
      <c r="M629" s="7"/>
      <c r="N629" s="7"/>
      <c r="O629" s="7"/>
      <c r="P629" s="7"/>
    </row>
    <row r="630" spans="1:16" s="3" customFormat="1" ht="18.75">
      <c r="A630" s="17"/>
      <c r="B630" s="44"/>
      <c r="C630" s="45"/>
      <c r="D630" s="45"/>
      <c r="E630" s="45"/>
      <c r="F630" s="45"/>
      <c r="G630" s="79"/>
      <c r="H630" s="92"/>
      <c r="I630" s="19"/>
      <c r="J630" s="19"/>
      <c r="K630" s="19"/>
      <c r="L630" s="31"/>
      <c r="M630" s="174"/>
      <c r="N630" s="174"/>
      <c r="O630" s="174"/>
      <c r="P630" s="174"/>
    </row>
    <row r="631" spans="1:16" s="56" customFormat="1" ht="18.75">
      <c r="A631" s="11"/>
      <c r="B631" s="40"/>
      <c r="C631" s="41"/>
      <c r="D631" s="41"/>
      <c r="E631" s="41"/>
      <c r="F631" s="41"/>
      <c r="G631" s="80"/>
      <c r="H631" s="91"/>
      <c r="I631" s="18"/>
      <c r="J631" s="18"/>
      <c r="K631" s="18"/>
      <c r="L631" s="31"/>
      <c r="M631" s="7"/>
      <c r="N631" s="7"/>
      <c r="O631" s="7"/>
      <c r="P631" s="7"/>
    </row>
    <row r="632" spans="1:16" s="56" customFormat="1" ht="18.75">
      <c r="A632" s="11"/>
      <c r="B632" s="40"/>
      <c r="C632" s="41"/>
      <c r="D632" s="41"/>
      <c r="E632" s="41"/>
      <c r="F632" s="41"/>
      <c r="G632" s="80"/>
      <c r="H632" s="91"/>
      <c r="I632" s="18"/>
      <c r="J632" s="18"/>
      <c r="K632" s="18"/>
      <c r="L632" s="31"/>
      <c r="M632" s="7"/>
      <c r="N632" s="7"/>
      <c r="O632" s="7"/>
      <c r="P632" s="7"/>
    </row>
    <row r="633" spans="1:16" s="56" customFormat="1" ht="22.5" customHeight="1">
      <c r="A633" s="6"/>
      <c r="B633" s="40"/>
      <c r="C633" s="41"/>
      <c r="D633" s="41"/>
      <c r="E633" s="40"/>
      <c r="F633" s="40"/>
      <c r="G633" s="80"/>
      <c r="H633" s="91"/>
      <c r="I633" s="18"/>
      <c r="J633" s="18"/>
      <c r="K633" s="18"/>
      <c r="L633" s="31"/>
      <c r="M633" s="7"/>
      <c r="N633" s="7"/>
      <c r="O633" s="7"/>
      <c r="P633" s="7"/>
    </row>
    <row r="634" spans="1:16" s="56" customFormat="1" ht="18.75">
      <c r="A634" s="6"/>
      <c r="B634" s="40"/>
      <c r="C634" s="41"/>
      <c r="D634" s="41"/>
      <c r="E634" s="40"/>
      <c r="F634" s="40"/>
      <c r="G634" s="80"/>
      <c r="H634" s="91"/>
      <c r="I634" s="18"/>
      <c r="J634" s="18"/>
      <c r="K634" s="18"/>
      <c r="L634" s="31"/>
      <c r="M634" s="7"/>
      <c r="N634" s="7"/>
      <c r="O634" s="7"/>
      <c r="P634" s="7"/>
    </row>
    <row r="635" spans="1:16" s="56" customFormat="1" ht="18.75">
      <c r="A635" s="11"/>
      <c r="B635" s="40"/>
      <c r="C635" s="41"/>
      <c r="D635" s="41"/>
      <c r="E635" s="41"/>
      <c r="F635" s="41"/>
      <c r="G635" s="80"/>
      <c r="H635" s="91"/>
      <c r="I635" s="18"/>
      <c r="J635" s="18"/>
      <c r="K635" s="18"/>
      <c r="L635" s="31"/>
      <c r="M635" s="7"/>
      <c r="N635" s="7"/>
      <c r="O635" s="7"/>
      <c r="P635" s="7"/>
    </row>
    <row r="636" spans="1:16" s="56" customFormat="1" ht="24.75" customHeight="1">
      <c r="A636" s="11"/>
      <c r="B636" s="40"/>
      <c r="C636" s="41"/>
      <c r="D636" s="41"/>
      <c r="E636" s="41"/>
      <c r="F636" s="41"/>
      <c r="G636" s="80"/>
      <c r="H636" s="91"/>
      <c r="I636" s="18"/>
      <c r="J636" s="18"/>
      <c r="K636" s="18"/>
      <c r="L636" s="31"/>
      <c r="M636" s="7"/>
      <c r="N636" s="7"/>
      <c r="O636" s="7"/>
      <c r="P636" s="7"/>
    </row>
    <row r="637" spans="1:16" s="56" customFormat="1" ht="18.75">
      <c r="A637" s="11"/>
      <c r="B637" s="40"/>
      <c r="C637" s="41"/>
      <c r="D637" s="41"/>
      <c r="E637" s="41"/>
      <c r="F637" s="41"/>
      <c r="G637" s="80"/>
      <c r="H637" s="91"/>
      <c r="I637" s="18"/>
      <c r="J637" s="18"/>
      <c r="K637" s="18"/>
      <c r="L637" s="31"/>
      <c r="M637" s="7"/>
      <c r="N637" s="7"/>
      <c r="O637" s="7"/>
      <c r="P637" s="7"/>
    </row>
    <row r="638" spans="1:16" s="56" customFormat="1" ht="18.75">
      <c r="A638" s="11"/>
      <c r="B638" s="40"/>
      <c r="C638" s="41"/>
      <c r="D638" s="41"/>
      <c r="E638" s="41"/>
      <c r="F638" s="41"/>
      <c r="G638" s="80"/>
      <c r="H638" s="91"/>
      <c r="I638" s="18"/>
      <c r="J638" s="18"/>
      <c r="K638" s="18"/>
      <c r="L638" s="31"/>
      <c r="M638" s="7"/>
      <c r="N638" s="7"/>
      <c r="O638" s="7"/>
      <c r="P638" s="7"/>
    </row>
    <row r="639" spans="1:16" s="56" customFormat="1" ht="39.75" customHeight="1">
      <c r="A639" s="11"/>
      <c r="B639" s="40"/>
      <c r="C639" s="41"/>
      <c r="D639" s="41"/>
      <c r="E639" s="41"/>
      <c r="F639" s="41"/>
      <c r="G639" s="80"/>
      <c r="H639" s="91"/>
      <c r="I639" s="18"/>
      <c r="J639" s="18"/>
      <c r="K639" s="18"/>
      <c r="L639" s="31"/>
      <c r="M639" s="7"/>
      <c r="N639" s="7"/>
      <c r="O639" s="7"/>
      <c r="P639" s="7"/>
    </row>
    <row r="640" spans="1:16" s="56" customFormat="1" ht="18.75">
      <c r="A640" s="11"/>
      <c r="B640" s="40"/>
      <c r="C640" s="41"/>
      <c r="D640" s="41"/>
      <c r="E640" s="41"/>
      <c r="F640" s="41"/>
      <c r="G640" s="80"/>
      <c r="H640" s="91"/>
      <c r="I640" s="18"/>
      <c r="J640" s="18"/>
      <c r="K640" s="18"/>
      <c r="L640" s="31"/>
      <c r="M640" s="7"/>
      <c r="N640" s="7"/>
      <c r="O640" s="7"/>
      <c r="P640" s="7"/>
    </row>
    <row r="641" spans="1:16" s="56" customFormat="1" ht="39" customHeight="1">
      <c r="A641" s="11"/>
      <c r="B641" s="40"/>
      <c r="C641" s="41"/>
      <c r="D641" s="41"/>
      <c r="E641" s="41"/>
      <c r="F641" s="41"/>
      <c r="G641" s="80"/>
      <c r="H641" s="91"/>
      <c r="I641" s="18"/>
      <c r="J641" s="18"/>
      <c r="K641" s="18"/>
      <c r="L641" s="31"/>
      <c r="M641" s="7"/>
      <c r="N641" s="7"/>
      <c r="O641" s="7"/>
      <c r="P641" s="7"/>
    </row>
    <row r="642" spans="1:16" s="56" customFormat="1" ht="51.75" customHeight="1">
      <c r="A642" s="11"/>
      <c r="B642" s="40"/>
      <c r="C642" s="41"/>
      <c r="D642" s="41"/>
      <c r="E642" s="41"/>
      <c r="F642" s="41"/>
      <c r="G642" s="80"/>
      <c r="H642" s="91"/>
      <c r="I642" s="18"/>
      <c r="J642" s="18"/>
      <c r="K642" s="18"/>
      <c r="L642" s="31"/>
      <c r="M642" s="7"/>
      <c r="N642" s="7"/>
      <c r="O642" s="7"/>
      <c r="P642" s="7"/>
    </row>
    <row r="643" spans="1:16" s="56" customFormat="1" ht="37.5" customHeight="1">
      <c r="A643" s="11"/>
      <c r="B643" s="40"/>
      <c r="C643" s="41"/>
      <c r="D643" s="41"/>
      <c r="E643" s="41"/>
      <c r="F643" s="41"/>
      <c r="G643" s="80"/>
      <c r="H643" s="91"/>
      <c r="I643" s="18"/>
      <c r="J643" s="18"/>
      <c r="K643" s="18"/>
      <c r="L643" s="31"/>
      <c r="M643" s="7"/>
      <c r="N643" s="7"/>
      <c r="O643" s="7"/>
      <c r="P643" s="7"/>
    </row>
    <row r="644" spans="1:16" s="56" customFormat="1" ht="18.75">
      <c r="A644" s="11"/>
      <c r="B644" s="40"/>
      <c r="C644" s="41"/>
      <c r="D644" s="41"/>
      <c r="E644" s="41"/>
      <c r="F644" s="41"/>
      <c r="G644" s="80"/>
      <c r="H644" s="91"/>
      <c r="I644" s="18"/>
      <c r="J644" s="18"/>
      <c r="K644" s="18"/>
      <c r="L644" s="31"/>
      <c r="M644" s="7"/>
      <c r="N644" s="7"/>
      <c r="O644" s="7"/>
      <c r="P644" s="7"/>
    </row>
    <row r="645" spans="1:16" s="56" customFormat="1" ht="18.75">
      <c r="A645" s="11"/>
      <c r="B645" s="40"/>
      <c r="C645" s="41"/>
      <c r="D645" s="41"/>
      <c r="E645" s="41"/>
      <c r="F645" s="41"/>
      <c r="G645" s="80"/>
      <c r="H645" s="91"/>
      <c r="I645" s="18"/>
      <c r="J645" s="18"/>
      <c r="K645" s="18"/>
      <c r="L645" s="31"/>
      <c r="M645" s="7"/>
      <c r="N645" s="7"/>
      <c r="O645" s="7"/>
      <c r="P645" s="7"/>
    </row>
    <row r="646" spans="1:16" s="56" customFormat="1" ht="18.75">
      <c r="A646" s="11"/>
      <c r="B646" s="40"/>
      <c r="C646" s="41"/>
      <c r="D646" s="41"/>
      <c r="E646" s="41"/>
      <c r="F646" s="41"/>
      <c r="G646" s="80"/>
      <c r="H646" s="91"/>
      <c r="I646" s="18"/>
      <c r="J646" s="18"/>
      <c r="K646" s="18"/>
      <c r="L646" s="31"/>
      <c r="M646" s="7"/>
      <c r="N646" s="7"/>
      <c r="O646" s="7"/>
      <c r="P646" s="7"/>
    </row>
    <row r="647" spans="1:16" s="56" customFormat="1" ht="132.75" customHeight="1">
      <c r="A647" s="11"/>
      <c r="B647" s="40"/>
      <c r="C647" s="40"/>
      <c r="D647" s="40"/>
      <c r="E647" s="41"/>
      <c r="F647" s="41"/>
      <c r="G647" s="80"/>
      <c r="H647" s="91"/>
      <c r="I647" s="18"/>
      <c r="J647" s="18"/>
      <c r="K647" s="18"/>
      <c r="L647" s="31"/>
      <c r="M647" s="7"/>
      <c r="N647" s="7"/>
      <c r="O647" s="7"/>
      <c r="P647" s="7"/>
    </row>
    <row r="648" spans="1:16" s="56" customFormat="1" ht="18.75">
      <c r="A648" s="11"/>
      <c r="B648" s="40"/>
      <c r="C648" s="41"/>
      <c r="D648" s="41"/>
      <c r="E648" s="41"/>
      <c r="F648" s="41"/>
      <c r="G648" s="80"/>
      <c r="H648" s="91"/>
      <c r="I648" s="18"/>
      <c r="J648" s="18"/>
      <c r="K648" s="18"/>
      <c r="L648" s="31"/>
      <c r="M648" s="7"/>
      <c r="N648" s="7"/>
      <c r="O648" s="7"/>
      <c r="P648" s="7"/>
    </row>
    <row r="649" spans="2:12" s="6" customFormat="1" ht="18.75">
      <c r="B649" s="40"/>
      <c r="C649" s="40"/>
      <c r="D649" s="40"/>
      <c r="E649" s="40"/>
      <c r="F649" s="40"/>
      <c r="G649" s="79"/>
      <c r="H649" s="90"/>
      <c r="I649" s="14"/>
      <c r="J649" s="14"/>
      <c r="K649" s="14"/>
      <c r="L649" s="34"/>
    </row>
    <row r="650" spans="1:12" s="6" customFormat="1" ht="18.75">
      <c r="A650" s="5"/>
      <c r="B650" s="44"/>
      <c r="C650" s="45"/>
      <c r="D650" s="45"/>
      <c r="E650" s="45"/>
      <c r="F650" s="45"/>
      <c r="G650" s="79"/>
      <c r="H650" s="90"/>
      <c r="I650" s="14"/>
      <c r="J650" s="14"/>
      <c r="K650" s="14"/>
      <c r="L650" s="34"/>
    </row>
    <row r="651" spans="2:12" s="6" customFormat="1" ht="18.75">
      <c r="B651" s="40"/>
      <c r="C651" s="40"/>
      <c r="D651" s="40"/>
      <c r="E651" s="40"/>
      <c r="F651" s="40"/>
      <c r="G651" s="80"/>
      <c r="H651" s="90"/>
      <c r="I651" s="14"/>
      <c r="J651" s="14"/>
      <c r="K651" s="14"/>
      <c r="L651" s="34"/>
    </row>
    <row r="652" spans="2:12" s="6" customFormat="1" ht="35.25" customHeight="1">
      <c r="B652" s="40"/>
      <c r="C652" s="40"/>
      <c r="D652" s="40"/>
      <c r="E652" s="40"/>
      <c r="F652" s="40"/>
      <c r="G652" s="80"/>
      <c r="H652" s="90"/>
      <c r="I652" s="14"/>
      <c r="J652" s="14"/>
      <c r="K652" s="14"/>
      <c r="L652" s="34"/>
    </row>
    <row r="653" spans="2:12" s="6" customFormat="1" ht="16.5" customHeight="1">
      <c r="B653" s="40"/>
      <c r="C653" s="40"/>
      <c r="D653" s="40"/>
      <c r="E653" s="40"/>
      <c r="F653" s="40"/>
      <c r="G653" s="80"/>
      <c r="H653" s="90"/>
      <c r="I653" s="14"/>
      <c r="J653" s="14"/>
      <c r="K653" s="14"/>
      <c r="L653" s="34"/>
    </row>
    <row r="654" spans="2:12" s="6" customFormat="1" ht="18.75">
      <c r="B654" s="40"/>
      <c r="C654" s="40"/>
      <c r="D654" s="40"/>
      <c r="E654" s="40"/>
      <c r="F654" s="40"/>
      <c r="G654" s="80"/>
      <c r="H654" s="90"/>
      <c r="I654" s="14"/>
      <c r="J654" s="14"/>
      <c r="K654" s="14"/>
      <c r="L654" s="34"/>
    </row>
    <row r="655" ht="18.75">
      <c r="G655" s="79"/>
    </row>
    <row r="656" spans="1:16" s="2" customFormat="1" ht="18.75">
      <c r="A656" s="17"/>
      <c r="B656" s="44"/>
      <c r="C656" s="45"/>
      <c r="D656" s="45"/>
      <c r="E656" s="45"/>
      <c r="F656" s="45"/>
      <c r="G656" s="79"/>
      <c r="H656" s="92"/>
      <c r="I656" s="19"/>
      <c r="J656" s="19"/>
      <c r="K656" s="19"/>
      <c r="L656" s="31"/>
      <c r="M656" s="174"/>
      <c r="N656" s="174"/>
      <c r="O656" s="174"/>
      <c r="P656" s="174"/>
    </row>
    <row r="657" spans="1:16" s="2" customFormat="1" ht="18.75">
      <c r="A657" s="11"/>
      <c r="B657" s="40"/>
      <c r="C657" s="41"/>
      <c r="D657" s="41"/>
      <c r="E657" s="41"/>
      <c r="F657" s="41"/>
      <c r="G657" s="80"/>
      <c r="H657" s="92"/>
      <c r="I657" s="19"/>
      <c r="J657" s="19"/>
      <c r="K657" s="19"/>
      <c r="L657" s="31"/>
      <c r="M657" s="174"/>
      <c r="N657" s="174"/>
      <c r="O657" s="174"/>
      <c r="P657" s="174"/>
    </row>
    <row r="658" spans="1:16" s="2" customFormat="1" ht="18.75">
      <c r="A658" s="11"/>
      <c r="B658" s="40"/>
      <c r="C658" s="41"/>
      <c r="D658" s="41"/>
      <c r="E658" s="41"/>
      <c r="F658" s="41"/>
      <c r="G658" s="80"/>
      <c r="H658" s="92"/>
      <c r="I658" s="19"/>
      <c r="J658" s="19"/>
      <c r="K658" s="19"/>
      <c r="L658" s="31"/>
      <c r="M658" s="174"/>
      <c r="N658" s="174"/>
      <c r="O658" s="174"/>
      <c r="P658" s="174"/>
    </row>
    <row r="659" spans="1:16" s="2" customFormat="1" ht="18.75">
      <c r="A659" s="11"/>
      <c r="B659" s="40"/>
      <c r="C659" s="41"/>
      <c r="D659" s="41"/>
      <c r="E659" s="41"/>
      <c r="F659" s="41"/>
      <c r="G659" s="80"/>
      <c r="H659" s="92"/>
      <c r="I659" s="19"/>
      <c r="J659" s="19"/>
      <c r="K659" s="19"/>
      <c r="L659" s="31"/>
      <c r="M659" s="174"/>
      <c r="N659" s="174"/>
      <c r="O659" s="174"/>
      <c r="P659" s="174"/>
    </row>
    <row r="660" spans="1:16" s="2" customFormat="1" ht="18.75">
      <c r="A660" s="11"/>
      <c r="B660" s="40"/>
      <c r="C660" s="41"/>
      <c r="D660" s="41"/>
      <c r="E660" s="41"/>
      <c r="F660" s="41"/>
      <c r="G660" s="80"/>
      <c r="H660" s="92"/>
      <c r="I660" s="19"/>
      <c r="J660" s="19"/>
      <c r="K660" s="19"/>
      <c r="L660" s="31"/>
      <c r="M660" s="174"/>
      <c r="N660" s="174"/>
      <c r="O660" s="174"/>
      <c r="P660" s="174"/>
    </row>
    <row r="661" spans="2:7" ht="18.75">
      <c r="B661" s="41"/>
      <c r="C661" s="40"/>
      <c r="D661" s="40"/>
      <c r="G661" s="80"/>
    </row>
    <row r="662" spans="2:7" ht="18.75">
      <c r="B662" s="41"/>
      <c r="C662" s="40"/>
      <c r="D662" s="40"/>
      <c r="G662" s="80"/>
    </row>
    <row r="663" spans="2:7" ht="16.5" customHeight="1">
      <c r="B663" s="41"/>
      <c r="C663" s="40"/>
      <c r="D663" s="40"/>
      <c r="E663" s="40"/>
      <c r="G663" s="80"/>
    </row>
    <row r="664" spans="2:7" ht="18.75">
      <c r="B664" s="41"/>
      <c r="C664" s="40"/>
      <c r="D664" s="40"/>
      <c r="E664" s="40"/>
      <c r="G664" s="80"/>
    </row>
    <row r="665" spans="2:7" ht="18.75">
      <c r="B665" s="41"/>
      <c r="C665" s="40"/>
      <c r="G665" s="80"/>
    </row>
    <row r="666" spans="2:7" ht="18.75">
      <c r="B666" s="41"/>
      <c r="C666" s="40"/>
      <c r="G666" s="80"/>
    </row>
    <row r="667" spans="2:7" ht="21" customHeight="1">
      <c r="B667" s="41"/>
      <c r="C667" s="40"/>
      <c r="G667" s="80"/>
    </row>
    <row r="668" spans="2:7" ht="18.75">
      <c r="B668" s="41"/>
      <c r="G668" s="80"/>
    </row>
    <row r="669" spans="2:7" ht="19.5" customHeight="1">
      <c r="B669" s="41"/>
      <c r="G669" s="80"/>
    </row>
    <row r="670" spans="1:28" s="30" customFormat="1" ht="18.75">
      <c r="A670" s="11"/>
      <c r="B670" s="41"/>
      <c r="C670" s="40"/>
      <c r="D670" s="40"/>
      <c r="E670" s="41"/>
      <c r="F670" s="41"/>
      <c r="G670" s="80"/>
      <c r="H670" s="91"/>
      <c r="I670" s="18"/>
      <c r="J670" s="18"/>
      <c r="K670" s="18"/>
      <c r="L670" s="31"/>
      <c r="M670" s="7"/>
      <c r="N670" s="7"/>
      <c r="O670" s="7"/>
      <c r="P670" s="7"/>
      <c r="Q670" s="1"/>
      <c r="R670" s="1"/>
      <c r="S670" s="1"/>
      <c r="T670" s="1"/>
      <c r="U670" s="1"/>
      <c r="V670" s="1"/>
      <c r="W670" s="1"/>
      <c r="X670" s="1"/>
      <c r="Y670" s="1"/>
      <c r="Z670" s="1"/>
      <c r="AA670" s="1"/>
      <c r="AB670" s="1"/>
    </row>
    <row r="671" spans="1:28" s="30" customFormat="1" ht="18.75">
      <c r="A671" s="11"/>
      <c r="B671" s="41"/>
      <c r="C671" s="40"/>
      <c r="D671" s="40"/>
      <c r="E671" s="41"/>
      <c r="F671" s="41"/>
      <c r="G671" s="80"/>
      <c r="H671" s="91"/>
      <c r="I671" s="18"/>
      <c r="J671" s="18"/>
      <c r="K671" s="18"/>
      <c r="L671" s="31"/>
      <c r="M671" s="7"/>
      <c r="N671" s="7"/>
      <c r="O671" s="7"/>
      <c r="P671" s="7"/>
      <c r="Q671" s="1"/>
      <c r="R671" s="1"/>
      <c r="S671" s="1"/>
      <c r="T671" s="1"/>
      <c r="U671" s="1"/>
      <c r="V671" s="1"/>
      <c r="W671" s="1"/>
      <c r="X671" s="1"/>
      <c r="Y671" s="1"/>
      <c r="Z671" s="1"/>
      <c r="AA671" s="1"/>
      <c r="AB671" s="1"/>
    </row>
    <row r="672" spans="1:28" s="30" customFormat="1" ht="36" customHeight="1">
      <c r="A672" s="11"/>
      <c r="B672" s="41"/>
      <c r="C672" s="40"/>
      <c r="D672" s="40"/>
      <c r="E672" s="41"/>
      <c r="F672" s="41"/>
      <c r="G672" s="80"/>
      <c r="H672" s="91"/>
      <c r="I672" s="18"/>
      <c r="J672" s="18"/>
      <c r="K672" s="18"/>
      <c r="L672" s="31"/>
      <c r="M672" s="7"/>
      <c r="N672" s="7"/>
      <c r="O672" s="7"/>
      <c r="P672" s="7"/>
      <c r="Q672" s="1"/>
      <c r="R672" s="1"/>
      <c r="S672" s="1"/>
      <c r="T672" s="1"/>
      <c r="U672" s="1"/>
      <c r="V672" s="1"/>
      <c r="W672" s="1"/>
      <c r="X672" s="1"/>
      <c r="Y672" s="1"/>
      <c r="Z672" s="1"/>
      <c r="AA672" s="1"/>
      <c r="AB672" s="1"/>
    </row>
    <row r="673" spans="1:28" s="30" customFormat="1" ht="38.25" customHeight="1">
      <c r="A673" s="11"/>
      <c r="B673" s="41"/>
      <c r="C673" s="40"/>
      <c r="D673" s="40"/>
      <c r="E673" s="41"/>
      <c r="F673" s="41"/>
      <c r="G673" s="80"/>
      <c r="H673" s="91"/>
      <c r="I673" s="18"/>
      <c r="J673" s="18"/>
      <c r="K673" s="18"/>
      <c r="L673" s="31"/>
      <c r="M673" s="7"/>
      <c r="N673" s="7"/>
      <c r="O673" s="7"/>
      <c r="P673" s="7"/>
      <c r="Q673" s="1"/>
      <c r="R673" s="1"/>
      <c r="S673" s="1"/>
      <c r="T673" s="1"/>
      <c r="U673" s="1"/>
      <c r="V673" s="1"/>
      <c r="W673" s="1"/>
      <c r="X673" s="1"/>
      <c r="Y673" s="1"/>
      <c r="Z673" s="1"/>
      <c r="AA673" s="1"/>
      <c r="AB673" s="1"/>
    </row>
    <row r="674" spans="1:28" s="30" customFormat="1" ht="54" customHeight="1">
      <c r="A674" s="11"/>
      <c r="B674" s="41"/>
      <c r="C674" s="40"/>
      <c r="D674" s="40"/>
      <c r="E674" s="41"/>
      <c r="F674" s="41"/>
      <c r="G674" s="80"/>
      <c r="H674" s="91"/>
      <c r="I674" s="18"/>
      <c r="J674" s="18"/>
      <c r="K674" s="18"/>
      <c r="L674" s="31"/>
      <c r="M674" s="7"/>
      <c r="N674" s="7"/>
      <c r="O674" s="7"/>
      <c r="P674" s="7"/>
      <c r="Q674" s="1"/>
      <c r="R674" s="1"/>
      <c r="S674" s="1"/>
      <c r="T674" s="1"/>
      <c r="U674" s="1"/>
      <c r="V674" s="1"/>
      <c r="W674" s="1"/>
      <c r="X674" s="1"/>
      <c r="Y674" s="1"/>
      <c r="Z674" s="1"/>
      <c r="AA674" s="1"/>
      <c r="AB674" s="1"/>
    </row>
    <row r="675" spans="1:28" s="30" customFormat="1" ht="18.75">
      <c r="A675" s="11"/>
      <c r="B675" s="41"/>
      <c r="C675" s="40"/>
      <c r="D675" s="40"/>
      <c r="E675" s="41"/>
      <c r="F675" s="41"/>
      <c r="G675" s="80"/>
      <c r="H675" s="91"/>
      <c r="I675" s="18"/>
      <c r="J675" s="18"/>
      <c r="K675" s="18"/>
      <c r="L675" s="31"/>
      <c r="M675" s="7"/>
      <c r="N675" s="7"/>
      <c r="O675" s="7"/>
      <c r="P675" s="7"/>
      <c r="Q675" s="1"/>
      <c r="R675" s="1"/>
      <c r="S675" s="1"/>
      <c r="T675" s="1"/>
      <c r="U675" s="1"/>
      <c r="V675" s="1"/>
      <c r="W675" s="1"/>
      <c r="X675" s="1"/>
      <c r="Y675" s="1"/>
      <c r="Z675" s="1"/>
      <c r="AA675" s="1"/>
      <c r="AB675" s="1"/>
    </row>
    <row r="676" spans="1:28" s="30" customFormat="1" ht="50.25" customHeight="1">
      <c r="A676" s="11"/>
      <c r="B676" s="41"/>
      <c r="C676" s="40"/>
      <c r="D676" s="40"/>
      <c r="E676" s="41"/>
      <c r="F676" s="41"/>
      <c r="G676" s="80"/>
      <c r="H676" s="91"/>
      <c r="I676" s="18"/>
      <c r="J676" s="18"/>
      <c r="K676" s="18"/>
      <c r="L676" s="31"/>
      <c r="M676" s="7"/>
      <c r="N676" s="7"/>
      <c r="O676" s="7"/>
      <c r="P676" s="7"/>
      <c r="Q676" s="1"/>
      <c r="R676" s="1"/>
      <c r="S676" s="1"/>
      <c r="T676" s="1"/>
      <c r="U676" s="1"/>
      <c r="V676" s="1"/>
      <c r="W676" s="1"/>
      <c r="X676" s="1"/>
      <c r="Y676" s="1"/>
      <c r="Z676" s="1"/>
      <c r="AA676" s="1"/>
      <c r="AB676" s="1"/>
    </row>
    <row r="677" spans="1:28" s="30" customFormat="1" ht="18.75">
      <c r="A677" s="11"/>
      <c r="B677" s="41"/>
      <c r="C677" s="40"/>
      <c r="D677" s="40"/>
      <c r="E677" s="41"/>
      <c r="F677" s="41"/>
      <c r="G677" s="80"/>
      <c r="H677" s="91"/>
      <c r="I677" s="18"/>
      <c r="J677" s="18"/>
      <c r="K677" s="18"/>
      <c r="L677" s="31"/>
      <c r="M677" s="7"/>
      <c r="N677" s="7"/>
      <c r="O677" s="7"/>
      <c r="P677" s="7"/>
      <c r="Q677" s="1"/>
      <c r="R677" s="1"/>
      <c r="S677" s="1"/>
      <c r="T677" s="1"/>
      <c r="U677" s="1"/>
      <c r="V677" s="1"/>
      <c r="W677" s="1"/>
      <c r="X677" s="1"/>
      <c r="Y677" s="1"/>
      <c r="Z677" s="1"/>
      <c r="AA677" s="1"/>
      <c r="AB677" s="1"/>
    </row>
    <row r="678" spans="1:28" s="30" customFormat="1" ht="18.75">
      <c r="A678" s="11"/>
      <c r="B678" s="41"/>
      <c r="C678" s="40"/>
      <c r="D678" s="40"/>
      <c r="E678" s="41"/>
      <c r="F678" s="41"/>
      <c r="G678" s="80"/>
      <c r="H678" s="91"/>
      <c r="I678" s="18"/>
      <c r="J678" s="18"/>
      <c r="K678" s="18"/>
      <c r="L678" s="31"/>
      <c r="M678" s="7"/>
      <c r="N678" s="7"/>
      <c r="O678" s="7"/>
      <c r="P678" s="7"/>
      <c r="Q678" s="1"/>
      <c r="R678" s="1"/>
      <c r="S678" s="1"/>
      <c r="T678" s="1"/>
      <c r="U678" s="1"/>
      <c r="V678" s="1"/>
      <c r="W678" s="1"/>
      <c r="X678" s="1"/>
      <c r="Y678" s="1"/>
      <c r="Z678" s="1"/>
      <c r="AA678" s="1"/>
      <c r="AB678" s="1"/>
    </row>
    <row r="679" spans="1:28" s="30" customFormat="1" ht="18.75">
      <c r="A679" s="11"/>
      <c r="B679" s="41"/>
      <c r="C679" s="40"/>
      <c r="D679" s="40"/>
      <c r="E679" s="41"/>
      <c r="F679" s="41"/>
      <c r="G679" s="80"/>
      <c r="H679" s="91"/>
      <c r="I679" s="18"/>
      <c r="J679" s="18"/>
      <c r="K679" s="18"/>
      <c r="L679" s="31"/>
      <c r="M679" s="7"/>
      <c r="N679" s="7"/>
      <c r="O679" s="7"/>
      <c r="P679" s="7"/>
      <c r="Q679" s="1"/>
      <c r="R679" s="1"/>
      <c r="S679" s="1"/>
      <c r="T679" s="1"/>
      <c r="U679" s="1"/>
      <c r="V679" s="1"/>
      <c r="W679" s="1"/>
      <c r="X679" s="1"/>
      <c r="Y679" s="1"/>
      <c r="Z679" s="1"/>
      <c r="AA679" s="1"/>
      <c r="AB679" s="1"/>
    </row>
    <row r="680" spans="1:28" s="30" customFormat="1" ht="18.75">
      <c r="A680" s="11"/>
      <c r="B680" s="41"/>
      <c r="C680" s="41"/>
      <c r="D680" s="41"/>
      <c r="E680" s="40"/>
      <c r="F680" s="41"/>
      <c r="G680" s="80"/>
      <c r="H680" s="91"/>
      <c r="I680" s="18"/>
      <c r="J680" s="18"/>
      <c r="K680" s="18"/>
      <c r="L680" s="31"/>
      <c r="M680" s="7"/>
      <c r="N680" s="7"/>
      <c r="O680" s="7"/>
      <c r="P680" s="7"/>
      <c r="Q680" s="1"/>
      <c r="R680" s="1"/>
      <c r="S680" s="1"/>
      <c r="T680" s="1"/>
      <c r="U680" s="1"/>
      <c r="V680" s="1"/>
      <c r="W680" s="1"/>
      <c r="X680" s="1"/>
      <c r="Y680" s="1"/>
      <c r="Z680" s="1"/>
      <c r="AA680" s="1"/>
      <c r="AB680" s="1"/>
    </row>
    <row r="681" spans="1:28" s="30" customFormat="1" ht="18.75">
      <c r="A681" s="11"/>
      <c r="B681" s="41"/>
      <c r="C681" s="41"/>
      <c r="D681" s="41"/>
      <c r="E681" s="40"/>
      <c r="F681" s="41"/>
      <c r="G681" s="80"/>
      <c r="H681" s="91"/>
      <c r="I681" s="18"/>
      <c r="J681" s="18"/>
      <c r="K681" s="18"/>
      <c r="L681" s="31"/>
      <c r="M681" s="7"/>
      <c r="N681" s="7"/>
      <c r="O681" s="7"/>
      <c r="P681" s="7"/>
      <c r="Q681" s="1"/>
      <c r="R681" s="1"/>
      <c r="S681" s="1"/>
      <c r="T681" s="1"/>
      <c r="U681" s="1"/>
      <c r="V681" s="1"/>
      <c r="W681" s="1"/>
      <c r="X681" s="1"/>
      <c r="Y681" s="1"/>
      <c r="Z681" s="1"/>
      <c r="AA681" s="1"/>
      <c r="AB681" s="1"/>
    </row>
    <row r="682" spans="1:28" s="30" customFormat="1" ht="18.75">
      <c r="A682" s="11"/>
      <c r="B682" s="41"/>
      <c r="C682" s="41"/>
      <c r="D682" s="41"/>
      <c r="E682" s="40"/>
      <c r="F682" s="41"/>
      <c r="G682" s="80"/>
      <c r="H682" s="91"/>
      <c r="I682" s="18"/>
      <c r="J682" s="18"/>
      <c r="K682" s="18"/>
      <c r="L682" s="31"/>
      <c r="M682" s="7"/>
      <c r="N682" s="7"/>
      <c r="O682" s="7"/>
      <c r="P682" s="7"/>
      <c r="Q682" s="1"/>
      <c r="R682" s="1"/>
      <c r="S682" s="1"/>
      <c r="T682" s="1"/>
      <c r="U682" s="1"/>
      <c r="V682" s="1"/>
      <c r="W682" s="1"/>
      <c r="X682" s="1"/>
      <c r="Y682" s="1"/>
      <c r="Z682" s="1"/>
      <c r="AA682" s="1"/>
      <c r="AB682" s="1"/>
    </row>
    <row r="683" spans="1:28" s="30" customFormat="1" ht="18.75">
      <c r="A683" s="11"/>
      <c r="B683" s="41"/>
      <c r="C683" s="41"/>
      <c r="D683" s="41"/>
      <c r="E683" s="40"/>
      <c r="F683" s="41"/>
      <c r="G683" s="80"/>
      <c r="H683" s="91"/>
      <c r="I683" s="18"/>
      <c r="J683" s="18"/>
      <c r="K683" s="18"/>
      <c r="L683" s="31"/>
      <c r="M683" s="7"/>
      <c r="N683" s="7"/>
      <c r="O683" s="7"/>
      <c r="P683" s="7"/>
      <c r="Q683" s="1"/>
      <c r="R683" s="1"/>
      <c r="S683" s="1"/>
      <c r="T683" s="1"/>
      <c r="U683" s="1"/>
      <c r="V683" s="1"/>
      <c r="W683" s="1"/>
      <c r="X683" s="1"/>
      <c r="Y683" s="1"/>
      <c r="Z683" s="1"/>
      <c r="AA683" s="1"/>
      <c r="AB683" s="1"/>
    </row>
    <row r="684" spans="1:28" s="30" customFormat="1" ht="18.75">
      <c r="A684" s="11"/>
      <c r="B684" s="41"/>
      <c r="C684" s="41"/>
      <c r="D684" s="41"/>
      <c r="E684" s="40"/>
      <c r="F684" s="41"/>
      <c r="G684" s="80"/>
      <c r="H684" s="91"/>
      <c r="I684" s="18"/>
      <c r="J684" s="18"/>
      <c r="K684" s="18"/>
      <c r="L684" s="31"/>
      <c r="M684" s="7"/>
      <c r="N684" s="7"/>
      <c r="O684" s="7"/>
      <c r="P684" s="7"/>
      <c r="Q684" s="1"/>
      <c r="R684" s="1"/>
      <c r="S684" s="1"/>
      <c r="T684" s="1"/>
      <c r="U684" s="1"/>
      <c r="V684" s="1"/>
      <c r="W684" s="1"/>
      <c r="X684" s="1"/>
      <c r="Y684" s="1"/>
      <c r="Z684" s="1"/>
      <c r="AA684" s="1"/>
      <c r="AB684" s="1"/>
    </row>
    <row r="685" spans="1:28" s="30" customFormat="1" ht="18.75">
      <c r="A685" s="11"/>
      <c r="B685" s="41"/>
      <c r="C685" s="41"/>
      <c r="D685" s="41"/>
      <c r="E685" s="40"/>
      <c r="F685" s="41"/>
      <c r="G685" s="80"/>
      <c r="H685" s="91"/>
      <c r="I685" s="18"/>
      <c r="J685" s="18"/>
      <c r="K685" s="18"/>
      <c r="L685" s="31"/>
      <c r="M685" s="7"/>
      <c r="N685" s="7"/>
      <c r="O685" s="7"/>
      <c r="P685" s="7"/>
      <c r="Q685" s="1"/>
      <c r="R685" s="1"/>
      <c r="S685" s="1"/>
      <c r="T685" s="1"/>
      <c r="U685" s="1"/>
      <c r="V685" s="1"/>
      <c r="W685" s="1"/>
      <c r="X685" s="1"/>
      <c r="Y685" s="1"/>
      <c r="Z685" s="1"/>
      <c r="AA685" s="1"/>
      <c r="AB685" s="1"/>
    </row>
    <row r="686" spans="2:7" ht="18.75">
      <c r="B686" s="41"/>
      <c r="E686" s="40"/>
      <c r="G686" s="80"/>
    </row>
    <row r="687" spans="2:7" ht="18.75">
      <c r="B687" s="41"/>
      <c r="G687" s="80"/>
    </row>
    <row r="688" spans="2:7" ht="18.75">
      <c r="B688" s="41"/>
      <c r="G688" s="80"/>
    </row>
    <row r="689" spans="2:7" ht="18.75">
      <c r="B689" s="41"/>
      <c r="G689" s="80"/>
    </row>
    <row r="690" spans="2:7" ht="18.75">
      <c r="B690" s="41"/>
      <c r="G690" s="80"/>
    </row>
    <row r="691" spans="2:12" s="6" customFormat="1" ht="18.75">
      <c r="B691" s="40"/>
      <c r="C691" s="40"/>
      <c r="D691" s="40"/>
      <c r="E691" s="40"/>
      <c r="F691" s="40"/>
      <c r="G691" s="80"/>
      <c r="H691" s="90"/>
      <c r="I691" s="14"/>
      <c r="J691" s="14"/>
      <c r="K691" s="14"/>
      <c r="L691" s="34"/>
    </row>
    <row r="692" spans="1:12" s="5" customFormat="1" ht="18.75">
      <c r="A692" s="6"/>
      <c r="B692" s="40"/>
      <c r="C692" s="40"/>
      <c r="D692" s="40"/>
      <c r="E692" s="40"/>
      <c r="F692" s="40"/>
      <c r="G692" s="80"/>
      <c r="H692" s="93"/>
      <c r="I692" s="13"/>
      <c r="J692" s="13"/>
      <c r="K692" s="13"/>
      <c r="L692" s="34"/>
    </row>
    <row r="693" spans="1:12" s="5" customFormat="1" ht="18.75">
      <c r="A693" s="6"/>
      <c r="B693" s="40"/>
      <c r="C693" s="40"/>
      <c r="D693" s="40"/>
      <c r="E693" s="40"/>
      <c r="F693" s="40"/>
      <c r="G693" s="80"/>
      <c r="H693" s="93"/>
      <c r="I693" s="13"/>
      <c r="J693" s="13"/>
      <c r="K693" s="13"/>
      <c r="L693" s="34"/>
    </row>
    <row r="694" spans="1:12" s="5" customFormat="1" ht="18.75">
      <c r="A694" s="6"/>
      <c r="B694" s="40"/>
      <c r="C694" s="40"/>
      <c r="D694" s="40"/>
      <c r="E694" s="40"/>
      <c r="F694" s="40"/>
      <c r="G694" s="80"/>
      <c r="H694" s="93"/>
      <c r="I694" s="13"/>
      <c r="J694" s="13"/>
      <c r="K694" s="13"/>
      <c r="L694" s="34"/>
    </row>
    <row r="695" spans="1:12" s="5" customFormat="1" ht="48" customHeight="1">
      <c r="A695" s="11"/>
      <c r="B695" s="41"/>
      <c r="C695" s="40"/>
      <c r="D695" s="40"/>
      <c r="E695" s="41"/>
      <c r="F695" s="41"/>
      <c r="G695" s="80"/>
      <c r="H695" s="93"/>
      <c r="I695" s="13"/>
      <c r="J695" s="13"/>
      <c r="K695" s="13"/>
      <c r="L695" s="34"/>
    </row>
    <row r="696" spans="1:12" s="5" customFormat="1" ht="18.75">
      <c r="A696" s="11"/>
      <c r="B696" s="41"/>
      <c r="C696" s="40"/>
      <c r="D696" s="40"/>
      <c r="E696" s="41"/>
      <c r="F696" s="41"/>
      <c r="G696" s="80"/>
      <c r="H696" s="93"/>
      <c r="I696" s="13"/>
      <c r="J696" s="13"/>
      <c r="K696" s="13"/>
      <c r="L696" s="34"/>
    </row>
    <row r="697" spans="1:12" s="5" customFormat="1" ht="18.75">
      <c r="A697" s="11"/>
      <c r="B697" s="41"/>
      <c r="C697" s="40"/>
      <c r="D697" s="40"/>
      <c r="E697" s="41"/>
      <c r="F697" s="41"/>
      <c r="G697" s="80"/>
      <c r="H697" s="93"/>
      <c r="I697" s="13"/>
      <c r="J697" s="13"/>
      <c r="K697" s="13"/>
      <c r="L697" s="34"/>
    </row>
    <row r="698" spans="1:12" s="5" customFormat="1" ht="18.75">
      <c r="A698" s="11"/>
      <c r="B698" s="41"/>
      <c r="C698" s="40"/>
      <c r="D698" s="40"/>
      <c r="E698" s="41"/>
      <c r="F698" s="41"/>
      <c r="G698" s="80"/>
      <c r="H698" s="93"/>
      <c r="I698" s="13"/>
      <c r="J698" s="13"/>
      <c r="K698" s="13"/>
      <c r="L698" s="34"/>
    </row>
    <row r="699" spans="1:12" s="5" customFormat="1" ht="18.75">
      <c r="A699" s="6"/>
      <c r="B699" s="41"/>
      <c r="C699" s="40"/>
      <c r="D699" s="40"/>
      <c r="E699" s="41"/>
      <c r="F699" s="41"/>
      <c r="G699" s="80"/>
      <c r="H699" s="93"/>
      <c r="I699" s="13"/>
      <c r="J699" s="13"/>
      <c r="K699" s="13"/>
      <c r="L699" s="34"/>
    </row>
    <row r="700" spans="1:12" s="5" customFormat="1" ht="18.75">
      <c r="A700" s="11"/>
      <c r="B700" s="41"/>
      <c r="C700" s="40"/>
      <c r="D700" s="40"/>
      <c r="E700" s="41"/>
      <c r="F700" s="41"/>
      <c r="G700" s="80"/>
      <c r="H700" s="93"/>
      <c r="I700" s="13"/>
      <c r="J700" s="13"/>
      <c r="K700" s="13"/>
      <c r="L700" s="34"/>
    </row>
    <row r="701" spans="1:12" s="5" customFormat="1" ht="48" customHeight="1">
      <c r="A701" s="11"/>
      <c r="B701" s="41"/>
      <c r="C701" s="40"/>
      <c r="D701" s="40"/>
      <c r="E701" s="41"/>
      <c r="F701" s="41"/>
      <c r="G701" s="80"/>
      <c r="H701" s="93"/>
      <c r="I701" s="13"/>
      <c r="J701" s="13"/>
      <c r="K701" s="13"/>
      <c r="L701" s="34"/>
    </row>
    <row r="702" spans="1:12" s="5" customFormat="1" ht="18.75">
      <c r="A702" s="11"/>
      <c r="B702" s="41"/>
      <c r="C702" s="40"/>
      <c r="D702" s="40"/>
      <c r="E702" s="41"/>
      <c r="F702" s="41"/>
      <c r="G702" s="80"/>
      <c r="H702" s="93"/>
      <c r="I702" s="13"/>
      <c r="J702" s="13"/>
      <c r="K702" s="13"/>
      <c r="L702" s="34"/>
    </row>
    <row r="703" spans="1:16" s="8" customFormat="1" ht="18.75">
      <c r="A703" s="20"/>
      <c r="B703" s="41"/>
      <c r="C703" s="41"/>
      <c r="D703" s="41"/>
      <c r="E703" s="40"/>
      <c r="F703" s="41"/>
      <c r="G703" s="80"/>
      <c r="H703" s="91"/>
      <c r="I703" s="18"/>
      <c r="J703" s="18"/>
      <c r="K703" s="18"/>
      <c r="L703" s="35"/>
      <c r="M703" s="176"/>
      <c r="N703" s="176"/>
      <c r="O703" s="176"/>
      <c r="P703" s="176"/>
    </row>
    <row r="704" spans="1:16" s="8" customFormat="1" ht="18.75">
      <c r="A704" s="20"/>
      <c r="B704" s="41"/>
      <c r="C704" s="41"/>
      <c r="D704" s="41"/>
      <c r="E704" s="40"/>
      <c r="F704" s="41"/>
      <c r="G704" s="80"/>
      <c r="H704" s="91"/>
      <c r="I704" s="18"/>
      <c r="J704" s="18"/>
      <c r="K704" s="18"/>
      <c r="L704" s="35"/>
      <c r="M704" s="176"/>
      <c r="N704" s="176"/>
      <c r="O704" s="176"/>
      <c r="P704" s="176"/>
    </row>
    <row r="705" spans="1:16" s="8" customFormat="1" ht="18.75">
      <c r="A705" s="20"/>
      <c r="B705" s="41"/>
      <c r="C705" s="41"/>
      <c r="D705" s="41"/>
      <c r="E705" s="40"/>
      <c r="F705" s="41"/>
      <c r="G705" s="80"/>
      <c r="H705" s="91"/>
      <c r="I705" s="18"/>
      <c r="J705" s="18"/>
      <c r="K705" s="18"/>
      <c r="L705" s="35"/>
      <c r="M705" s="176"/>
      <c r="N705" s="176"/>
      <c r="O705" s="176"/>
      <c r="P705" s="176"/>
    </row>
    <row r="706" spans="1:16" s="8" customFormat="1" ht="18.75">
      <c r="A706" s="20"/>
      <c r="B706" s="41"/>
      <c r="C706" s="41"/>
      <c r="D706" s="41"/>
      <c r="E706" s="40"/>
      <c r="F706" s="41"/>
      <c r="G706" s="80"/>
      <c r="H706" s="91"/>
      <c r="I706" s="18"/>
      <c r="J706" s="18"/>
      <c r="K706" s="18"/>
      <c r="L706" s="35"/>
      <c r="M706" s="176"/>
      <c r="N706" s="176"/>
      <c r="O706" s="176"/>
      <c r="P706" s="176"/>
    </row>
    <row r="707" spans="1:16" s="8" customFormat="1" ht="18.75">
      <c r="A707" s="15"/>
      <c r="B707" s="41"/>
      <c r="C707" s="41"/>
      <c r="D707" s="41"/>
      <c r="E707" s="41"/>
      <c r="F707" s="41"/>
      <c r="G707" s="80"/>
      <c r="H707" s="91"/>
      <c r="I707" s="18"/>
      <c r="J707" s="18"/>
      <c r="K707" s="18"/>
      <c r="L707" s="35"/>
      <c r="M707" s="176"/>
      <c r="N707" s="176"/>
      <c r="O707" s="176"/>
      <c r="P707" s="176"/>
    </row>
    <row r="708" spans="1:16" s="8" customFormat="1" ht="18.75">
      <c r="A708" s="15"/>
      <c r="B708" s="41"/>
      <c r="C708" s="41"/>
      <c r="D708" s="41"/>
      <c r="E708" s="41"/>
      <c r="F708" s="41"/>
      <c r="G708" s="80"/>
      <c r="H708" s="91"/>
      <c r="I708" s="18"/>
      <c r="J708" s="18"/>
      <c r="K708" s="18"/>
      <c r="L708" s="35"/>
      <c r="M708" s="176"/>
      <c r="N708" s="176"/>
      <c r="O708" s="176"/>
      <c r="P708" s="176"/>
    </row>
    <row r="709" spans="1:16" s="8" customFormat="1" ht="49.5" customHeight="1">
      <c r="A709" s="6"/>
      <c r="B709" s="41"/>
      <c r="C709" s="41"/>
      <c r="D709" s="41"/>
      <c r="E709" s="41"/>
      <c r="F709" s="41"/>
      <c r="G709" s="80"/>
      <c r="H709" s="91"/>
      <c r="I709" s="18"/>
      <c r="J709" s="18"/>
      <c r="K709" s="18"/>
      <c r="L709" s="35"/>
      <c r="M709" s="176"/>
      <c r="N709" s="176"/>
      <c r="O709" s="176"/>
      <c r="P709" s="176"/>
    </row>
    <row r="710" spans="1:16" s="8" customFormat="1" ht="18.75">
      <c r="A710" s="15"/>
      <c r="B710" s="41"/>
      <c r="C710" s="41"/>
      <c r="D710" s="41"/>
      <c r="E710" s="41"/>
      <c r="F710" s="41"/>
      <c r="G710" s="80"/>
      <c r="H710" s="91"/>
      <c r="I710" s="18"/>
      <c r="J710" s="18"/>
      <c r="K710" s="18"/>
      <c r="L710" s="35"/>
      <c r="M710" s="176"/>
      <c r="N710" s="176"/>
      <c r="O710" s="176"/>
      <c r="P710" s="176"/>
    </row>
    <row r="711" spans="1:16" s="8" customFormat="1" ht="18.75">
      <c r="A711" s="11"/>
      <c r="B711" s="41"/>
      <c r="C711" s="41"/>
      <c r="D711" s="41"/>
      <c r="E711" s="41"/>
      <c r="F711" s="41"/>
      <c r="G711" s="80"/>
      <c r="H711" s="91"/>
      <c r="I711" s="18"/>
      <c r="J711" s="18"/>
      <c r="K711" s="18"/>
      <c r="L711" s="35"/>
      <c r="M711" s="176"/>
      <c r="N711" s="176"/>
      <c r="O711" s="176"/>
      <c r="P711" s="176"/>
    </row>
    <row r="712" spans="1:16" s="8" customFormat="1" ht="18.75">
      <c r="A712" s="15"/>
      <c r="B712" s="41"/>
      <c r="C712" s="41"/>
      <c r="D712" s="41"/>
      <c r="E712" s="41"/>
      <c r="F712" s="41"/>
      <c r="G712" s="80"/>
      <c r="H712" s="91"/>
      <c r="I712" s="18"/>
      <c r="J712" s="18"/>
      <c r="K712" s="18"/>
      <c r="L712" s="35"/>
      <c r="M712" s="176"/>
      <c r="N712" s="176"/>
      <c r="O712" s="176"/>
      <c r="P712" s="176"/>
    </row>
    <row r="713" spans="1:16" s="8" customFormat="1" ht="18.75">
      <c r="A713" s="20"/>
      <c r="B713" s="41"/>
      <c r="C713" s="41"/>
      <c r="D713" s="41"/>
      <c r="E713" s="40"/>
      <c r="F713" s="41"/>
      <c r="G713" s="80"/>
      <c r="H713" s="91"/>
      <c r="I713" s="18"/>
      <c r="J713" s="18"/>
      <c r="K713" s="18"/>
      <c r="L713" s="35"/>
      <c r="M713" s="176"/>
      <c r="N713" s="176"/>
      <c r="O713" s="176"/>
      <c r="P713" s="176"/>
    </row>
    <row r="714" spans="1:16" s="8" customFormat="1" ht="18.75">
      <c r="A714" s="50"/>
      <c r="B714" s="41"/>
      <c r="C714" s="41"/>
      <c r="D714" s="41"/>
      <c r="E714" s="40"/>
      <c r="F714" s="41"/>
      <c r="G714" s="80"/>
      <c r="H714" s="91"/>
      <c r="I714" s="18"/>
      <c r="J714" s="18"/>
      <c r="K714" s="18"/>
      <c r="L714" s="35"/>
      <c r="M714" s="176"/>
      <c r="N714" s="176"/>
      <c r="O714" s="176"/>
      <c r="P714" s="176"/>
    </row>
    <row r="715" spans="1:16" s="8" customFormat="1" ht="18.75">
      <c r="A715" s="20"/>
      <c r="B715" s="41"/>
      <c r="C715" s="41"/>
      <c r="D715" s="41"/>
      <c r="E715" s="40"/>
      <c r="F715" s="41"/>
      <c r="G715" s="80"/>
      <c r="H715" s="91"/>
      <c r="I715" s="18"/>
      <c r="J715" s="18"/>
      <c r="K715" s="18"/>
      <c r="L715" s="35"/>
      <c r="M715" s="176"/>
      <c r="N715" s="176"/>
      <c r="O715" s="176"/>
      <c r="P715" s="176"/>
    </row>
    <row r="716" spans="1:16" s="8" customFormat="1" ht="18.75">
      <c r="A716" s="20"/>
      <c r="B716" s="41"/>
      <c r="C716" s="41"/>
      <c r="D716" s="41"/>
      <c r="E716" s="40"/>
      <c r="F716" s="41"/>
      <c r="G716" s="80"/>
      <c r="H716" s="91"/>
      <c r="I716" s="18"/>
      <c r="J716" s="18"/>
      <c r="K716" s="18"/>
      <c r="L716" s="35"/>
      <c r="M716" s="176"/>
      <c r="N716" s="176"/>
      <c r="O716" s="176"/>
      <c r="P716" s="176"/>
    </row>
    <row r="717" spans="1:16" s="8" customFormat="1" ht="18.75">
      <c r="A717" s="20"/>
      <c r="B717" s="41"/>
      <c r="C717" s="41"/>
      <c r="D717" s="41"/>
      <c r="E717" s="40"/>
      <c r="F717" s="41"/>
      <c r="G717" s="80"/>
      <c r="H717" s="91"/>
      <c r="I717" s="18"/>
      <c r="J717" s="18"/>
      <c r="K717" s="18"/>
      <c r="L717" s="35"/>
      <c r="M717" s="176"/>
      <c r="N717" s="176"/>
      <c r="O717" s="176"/>
      <c r="P717" s="176"/>
    </row>
    <row r="718" spans="1:16" s="8" customFormat="1" ht="18.75">
      <c r="A718" s="20"/>
      <c r="B718" s="41"/>
      <c r="C718" s="41"/>
      <c r="D718" s="41"/>
      <c r="E718" s="40"/>
      <c r="F718" s="41"/>
      <c r="G718" s="80"/>
      <c r="H718" s="91"/>
      <c r="I718" s="18"/>
      <c r="J718" s="18"/>
      <c r="K718" s="18"/>
      <c r="L718" s="35"/>
      <c r="M718" s="176"/>
      <c r="N718" s="176"/>
      <c r="O718" s="176"/>
      <c r="P718" s="176"/>
    </row>
    <row r="719" spans="2:7" ht="18.75">
      <c r="B719" s="41"/>
      <c r="C719" s="40"/>
      <c r="D719" s="40"/>
      <c r="G719" s="80"/>
    </row>
    <row r="720" spans="1:7" ht="32.25" customHeight="1">
      <c r="A720" s="20"/>
      <c r="B720" s="41"/>
      <c r="E720" s="40"/>
      <c r="G720" s="80"/>
    </row>
    <row r="721" spans="1:7" ht="18.75">
      <c r="A721" s="20"/>
      <c r="B721" s="41"/>
      <c r="E721" s="40"/>
      <c r="G721" s="80"/>
    </row>
    <row r="722" spans="1:7" ht="18.75">
      <c r="A722" s="20"/>
      <c r="B722" s="41"/>
      <c r="E722" s="40"/>
      <c r="G722" s="80"/>
    </row>
    <row r="723" spans="1:7" ht="32.25" customHeight="1">
      <c r="A723" s="20"/>
      <c r="B723" s="41"/>
      <c r="E723" s="40"/>
      <c r="G723" s="80"/>
    </row>
    <row r="724" spans="1:7" ht="18.75">
      <c r="A724" s="20"/>
      <c r="B724" s="41"/>
      <c r="E724" s="40"/>
      <c r="G724" s="80"/>
    </row>
    <row r="725" spans="1:7" ht="33.75" customHeight="1">
      <c r="A725" s="6"/>
      <c r="G725" s="80"/>
    </row>
    <row r="726" spans="2:7" ht="18.75">
      <c r="B726" s="41"/>
      <c r="E726" s="40"/>
      <c r="G726" s="80"/>
    </row>
    <row r="727" spans="1:12" s="6" customFormat="1" ht="18.75">
      <c r="A727" s="5"/>
      <c r="B727" s="44"/>
      <c r="C727" s="45"/>
      <c r="D727" s="45"/>
      <c r="E727" s="45"/>
      <c r="F727" s="45"/>
      <c r="G727" s="79"/>
      <c r="H727" s="90"/>
      <c r="I727" s="14"/>
      <c r="J727" s="14"/>
      <c r="K727" s="14"/>
      <c r="L727" s="34"/>
    </row>
    <row r="728" spans="2:12" s="6" customFormat="1" ht="18.75">
      <c r="B728" s="40"/>
      <c r="C728" s="40"/>
      <c r="D728" s="40"/>
      <c r="E728" s="41"/>
      <c r="F728" s="40"/>
      <c r="G728" s="80"/>
      <c r="H728" s="90"/>
      <c r="I728" s="14"/>
      <c r="J728" s="14"/>
      <c r="K728" s="14"/>
      <c r="L728" s="34"/>
    </row>
    <row r="729" spans="2:12" s="6" customFormat="1" ht="18.75">
      <c r="B729" s="40"/>
      <c r="C729" s="40"/>
      <c r="D729" s="40"/>
      <c r="E729" s="41"/>
      <c r="F729" s="40"/>
      <c r="G729" s="80"/>
      <c r="H729" s="90"/>
      <c r="I729" s="14"/>
      <c r="J729" s="14"/>
      <c r="K729" s="14"/>
      <c r="L729" s="34"/>
    </row>
    <row r="730" spans="2:12" s="6" customFormat="1" ht="19.5" customHeight="1">
      <c r="B730" s="40"/>
      <c r="C730" s="40"/>
      <c r="D730" s="40"/>
      <c r="E730" s="40"/>
      <c r="F730" s="40"/>
      <c r="G730" s="80"/>
      <c r="H730" s="90"/>
      <c r="I730" s="14"/>
      <c r="J730" s="14"/>
      <c r="K730" s="14"/>
      <c r="L730" s="34"/>
    </row>
    <row r="731" spans="2:12" s="6" customFormat="1" ht="18.75">
      <c r="B731" s="40"/>
      <c r="C731" s="40"/>
      <c r="D731" s="40"/>
      <c r="E731" s="40"/>
      <c r="F731" s="40"/>
      <c r="G731" s="80"/>
      <c r="H731" s="90"/>
      <c r="I731" s="14"/>
      <c r="J731" s="14"/>
      <c r="K731" s="14"/>
      <c r="L731" s="34"/>
    </row>
    <row r="732" spans="2:12" s="6" customFormat="1" ht="18.75">
      <c r="B732" s="40"/>
      <c r="C732" s="40"/>
      <c r="D732" s="40"/>
      <c r="E732" s="40"/>
      <c r="F732" s="40"/>
      <c r="G732" s="80"/>
      <c r="H732" s="90"/>
      <c r="I732" s="14"/>
      <c r="J732" s="14"/>
      <c r="K732" s="14"/>
      <c r="L732" s="34"/>
    </row>
    <row r="733" spans="2:12" s="6" customFormat="1" ht="21" customHeight="1">
      <c r="B733" s="40"/>
      <c r="C733" s="40"/>
      <c r="D733" s="40"/>
      <c r="E733" s="40"/>
      <c r="F733" s="40"/>
      <c r="G733" s="80"/>
      <c r="H733" s="90"/>
      <c r="I733" s="14"/>
      <c r="J733" s="14"/>
      <c r="K733" s="14"/>
      <c r="L733" s="34"/>
    </row>
    <row r="734" spans="2:12" s="6" customFormat="1" ht="18.75">
      <c r="B734" s="40"/>
      <c r="C734" s="40"/>
      <c r="D734" s="40"/>
      <c r="E734" s="40"/>
      <c r="F734" s="40"/>
      <c r="G734" s="79"/>
      <c r="H734" s="90"/>
      <c r="I734" s="14"/>
      <c r="J734" s="14"/>
      <c r="K734" s="14"/>
      <c r="L734" s="34"/>
    </row>
    <row r="735" spans="1:16" s="2" customFormat="1" ht="18.75">
      <c r="A735" s="17"/>
      <c r="B735" s="45"/>
      <c r="C735" s="45"/>
      <c r="D735" s="45"/>
      <c r="E735" s="45"/>
      <c r="F735" s="45"/>
      <c r="G735" s="79"/>
      <c r="H735" s="92"/>
      <c r="I735" s="19"/>
      <c r="J735" s="19"/>
      <c r="K735" s="19"/>
      <c r="L735" s="31"/>
      <c r="M735" s="174"/>
      <c r="N735" s="174"/>
      <c r="O735" s="174"/>
      <c r="P735" s="174"/>
    </row>
    <row r="736" spans="2:7" ht="18.75">
      <c r="B736" s="41"/>
      <c r="C736" s="40"/>
      <c r="D736" s="40"/>
      <c r="G736" s="80"/>
    </row>
    <row r="737" spans="2:7" ht="18.75">
      <c r="B737" s="41"/>
      <c r="C737" s="40"/>
      <c r="D737" s="40"/>
      <c r="G737" s="80"/>
    </row>
    <row r="738" spans="2:7" ht="18.75">
      <c r="B738" s="41"/>
      <c r="C738" s="40"/>
      <c r="D738" s="40"/>
      <c r="G738" s="80"/>
    </row>
    <row r="739" spans="2:7" ht="17.25" customHeight="1">
      <c r="B739" s="41"/>
      <c r="C739" s="40"/>
      <c r="D739" s="40"/>
      <c r="G739" s="80"/>
    </row>
    <row r="740" spans="2:7" ht="18.75">
      <c r="B740" s="41"/>
      <c r="C740" s="40"/>
      <c r="D740" s="40"/>
      <c r="G740" s="80"/>
    </row>
    <row r="741" spans="2:7" ht="18.75">
      <c r="B741" s="41"/>
      <c r="C741" s="40"/>
      <c r="D741" s="40"/>
      <c r="G741" s="80"/>
    </row>
    <row r="742" spans="2:7" ht="18.75">
      <c r="B742" s="41"/>
      <c r="C742" s="40"/>
      <c r="D742" s="40"/>
      <c r="G742" s="80"/>
    </row>
    <row r="743" spans="2:7" ht="18.75">
      <c r="B743" s="41"/>
      <c r="C743" s="40"/>
      <c r="D743" s="40"/>
      <c r="G743" s="80"/>
    </row>
    <row r="744" spans="2:7" ht="18.75">
      <c r="B744" s="41"/>
      <c r="E744" s="40"/>
      <c r="G744" s="80"/>
    </row>
    <row r="745" spans="2:7" ht="18.75">
      <c r="B745" s="41"/>
      <c r="E745" s="40"/>
      <c r="G745" s="80"/>
    </row>
    <row r="746" spans="2:7" ht="18.75">
      <c r="B746" s="41"/>
      <c r="E746" s="40"/>
      <c r="G746" s="80"/>
    </row>
    <row r="747" spans="2:12" s="6" customFormat="1" ht="18.75">
      <c r="B747" s="40"/>
      <c r="C747" s="40"/>
      <c r="D747" s="40"/>
      <c r="E747" s="40"/>
      <c r="F747" s="40"/>
      <c r="G747" s="80"/>
      <c r="H747" s="90"/>
      <c r="I747" s="14"/>
      <c r="J747" s="14"/>
      <c r="K747" s="14"/>
      <c r="L747" s="34"/>
    </row>
    <row r="748" spans="2:12" s="6" customFormat="1" ht="19.5" customHeight="1">
      <c r="B748" s="40"/>
      <c r="C748" s="40"/>
      <c r="D748" s="40"/>
      <c r="E748" s="40"/>
      <c r="F748" s="40"/>
      <c r="G748" s="80"/>
      <c r="H748" s="90"/>
      <c r="I748" s="14"/>
      <c r="J748" s="14"/>
      <c r="K748" s="14"/>
      <c r="L748" s="34"/>
    </row>
    <row r="749" spans="2:12" s="6" customFormat="1" ht="18.75">
      <c r="B749" s="40"/>
      <c r="C749" s="40"/>
      <c r="D749" s="40"/>
      <c r="E749" s="40"/>
      <c r="F749" s="40"/>
      <c r="G749" s="80"/>
      <c r="H749" s="90"/>
      <c r="I749" s="14"/>
      <c r="J749" s="14"/>
      <c r="K749" s="14"/>
      <c r="L749" s="34"/>
    </row>
    <row r="750" spans="2:12" s="6" customFormat="1" ht="18.75">
      <c r="B750" s="40"/>
      <c r="C750" s="40"/>
      <c r="D750" s="40"/>
      <c r="E750" s="40"/>
      <c r="F750" s="40"/>
      <c r="G750" s="80"/>
      <c r="H750" s="90"/>
      <c r="I750" s="14"/>
      <c r="J750" s="14"/>
      <c r="K750" s="14"/>
      <c r="L750" s="34"/>
    </row>
    <row r="751" spans="2:12" s="6" customFormat="1" ht="18.75">
      <c r="B751" s="40"/>
      <c r="C751" s="40"/>
      <c r="D751" s="40"/>
      <c r="E751" s="40"/>
      <c r="F751" s="40"/>
      <c r="G751" s="80"/>
      <c r="H751" s="90"/>
      <c r="I751" s="14"/>
      <c r="J751" s="14"/>
      <c r="K751" s="14"/>
      <c r="L751" s="34"/>
    </row>
    <row r="752" spans="1:12" s="6" customFormat="1" ht="18.75">
      <c r="A752" s="11"/>
      <c r="B752" s="41"/>
      <c r="C752" s="40"/>
      <c r="D752" s="40"/>
      <c r="E752" s="41"/>
      <c r="F752" s="41"/>
      <c r="G752" s="80"/>
      <c r="H752" s="90"/>
      <c r="I752" s="14"/>
      <c r="J752" s="14"/>
      <c r="K752" s="14"/>
      <c r="L752" s="34"/>
    </row>
    <row r="753" spans="1:12" s="6" customFormat="1" ht="18.75">
      <c r="A753" s="11"/>
      <c r="B753" s="40"/>
      <c r="C753" s="40"/>
      <c r="D753" s="40"/>
      <c r="E753" s="41"/>
      <c r="F753" s="41"/>
      <c r="G753" s="80"/>
      <c r="H753" s="90"/>
      <c r="I753" s="14"/>
      <c r="J753" s="14"/>
      <c r="K753" s="14"/>
      <c r="L753" s="34"/>
    </row>
    <row r="754" spans="1:12" s="6" customFormat="1" ht="18.75">
      <c r="A754" s="11"/>
      <c r="B754" s="40"/>
      <c r="C754" s="40"/>
      <c r="D754" s="40"/>
      <c r="E754" s="41"/>
      <c r="F754" s="41"/>
      <c r="G754" s="80"/>
      <c r="H754" s="90"/>
      <c r="I754" s="14"/>
      <c r="J754" s="14"/>
      <c r="K754" s="14"/>
      <c r="L754" s="34"/>
    </row>
    <row r="755" spans="1:12" s="6" customFormat="1" ht="18.75">
      <c r="A755" s="11"/>
      <c r="B755" s="40"/>
      <c r="C755" s="40"/>
      <c r="D755" s="40"/>
      <c r="E755" s="41"/>
      <c r="F755" s="41"/>
      <c r="G755" s="80"/>
      <c r="H755" s="90"/>
      <c r="I755" s="14"/>
      <c r="J755" s="14"/>
      <c r="K755" s="14"/>
      <c r="L755" s="34"/>
    </row>
    <row r="756" spans="1:12" s="6" customFormat="1" ht="18.75">
      <c r="A756" s="11"/>
      <c r="B756" s="40"/>
      <c r="C756" s="40"/>
      <c r="D756" s="40"/>
      <c r="E756" s="41"/>
      <c r="F756" s="41"/>
      <c r="G756" s="80"/>
      <c r="H756" s="90"/>
      <c r="I756" s="14"/>
      <c r="J756" s="14"/>
      <c r="K756" s="14"/>
      <c r="L756" s="34"/>
    </row>
    <row r="757" spans="1:12" s="6" customFormat="1" ht="18.75">
      <c r="A757" s="11"/>
      <c r="B757" s="40"/>
      <c r="C757" s="40"/>
      <c r="D757" s="40"/>
      <c r="E757" s="41"/>
      <c r="F757" s="41"/>
      <c r="G757" s="80"/>
      <c r="H757" s="90"/>
      <c r="I757" s="14"/>
      <c r="J757" s="14"/>
      <c r="K757" s="14"/>
      <c r="L757" s="34"/>
    </row>
    <row r="758" spans="1:12" s="6" customFormat="1" ht="18.75">
      <c r="A758" s="11"/>
      <c r="B758" s="41"/>
      <c r="C758" s="40"/>
      <c r="D758" s="40"/>
      <c r="E758" s="41"/>
      <c r="F758" s="41"/>
      <c r="G758" s="80"/>
      <c r="H758" s="90"/>
      <c r="I758" s="14"/>
      <c r="J758" s="14"/>
      <c r="K758" s="14"/>
      <c r="L758" s="34"/>
    </row>
    <row r="759" spans="1:12" s="6" customFormat="1" ht="18.75">
      <c r="A759" s="11"/>
      <c r="B759" s="41"/>
      <c r="C759" s="40"/>
      <c r="D759" s="40"/>
      <c r="E759" s="41"/>
      <c r="F759" s="41"/>
      <c r="G759" s="80"/>
      <c r="H759" s="90"/>
      <c r="I759" s="14"/>
      <c r="J759" s="14"/>
      <c r="K759" s="14"/>
      <c r="L759" s="34"/>
    </row>
    <row r="760" ht="18.75">
      <c r="G760" s="79"/>
    </row>
    <row r="761" spans="1:16" s="2" customFormat="1" ht="18.75">
      <c r="A761" s="17"/>
      <c r="B761" s="44"/>
      <c r="C761" s="45"/>
      <c r="D761" s="45"/>
      <c r="E761" s="45"/>
      <c r="F761" s="45"/>
      <c r="G761" s="79"/>
      <c r="H761" s="92"/>
      <c r="I761" s="19"/>
      <c r="J761" s="19"/>
      <c r="K761" s="19"/>
      <c r="L761" s="31"/>
      <c r="M761" s="174"/>
      <c r="N761" s="174"/>
      <c r="O761" s="174"/>
      <c r="P761" s="174"/>
    </row>
    <row r="762" ht="18.75">
      <c r="G762" s="80"/>
    </row>
    <row r="763" ht="18.75">
      <c r="G763" s="80"/>
    </row>
    <row r="764" spans="1:7" ht="18.75" customHeight="1">
      <c r="A764" s="6"/>
      <c r="G764" s="80"/>
    </row>
    <row r="765" spans="1:7" ht="18.75">
      <c r="A765" s="6"/>
      <c r="G765" s="80"/>
    </row>
    <row r="766" ht="18.75">
      <c r="G766" s="80"/>
    </row>
    <row r="767" ht="21" customHeight="1">
      <c r="G767" s="80"/>
    </row>
    <row r="768" ht="18.75">
      <c r="G768" s="80"/>
    </row>
    <row r="769" spans="5:7" ht="15.75" customHeight="1">
      <c r="E769" s="40"/>
      <c r="G769" s="80"/>
    </row>
    <row r="770" spans="5:7" ht="18.75">
      <c r="E770" s="40"/>
      <c r="G770" s="80"/>
    </row>
    <row r="771" spans="5:7" ht="18.75">
      <c r="E771" s="40"/>
      <c r="G771" s="80"/>
    </row>
    <row r="772" spans="5:7" ht="18.75">
      <c r="E772" s="40"/>
      <c r="G772" s="80"/>
    </row>
    <row r="773" spans="5:7" ht="18.75">
      <c r="E773" s="40"/>
      <c r="G773" s="80"/>
    </row>
    <row r="774" spans="5:7" ht="18.75">
      <c r="E774" s="40"/>
      <c r="G774" s="80"/>
    </row>
    <row r="775" spans="5:7" ht="18.75">
      <c r="E775" s="40"/>
      <c r="G775" s="80"/>
    </row>
    <row r="776" spans="5:7" ht="18.75">
      <c r="E776" s="40"/>
      <c r="G776" s="80"/>
    </row>
    <row r="777" spans="5:7" ht="18.75">
      <c r="E777" s="40"/>
      <c r="G777" s="80"/>
    </row>
    <row r="778" spans="5:7" ht="18.75">
      <c r="E778" s="40"/>
      <c r="G778" s="80"/>
    </row>
    <row r="779" ht="18.75">
      <c r="G779" s="80"/>
    </row>
    <row r="780" spans="1:16" s="2" customFormat="1" ht="18.75">
      <c r="A780" s="17"/>
      <c r="B780" s="45"/>
      <c r="C780" s="45"/>
      <c r="D780" s="45"/>
      <c r="E780" s="45"/>
      <c r="F780" s="45"/>
      <c r="G780" s="79"/>
      <c r="H780" s="92"/>
      <c r="I780" s="19"/>
      <c r="J780" s="19"/>
      <c r="K780" s="19"/>
      <c r="L780" s="31"/>
      <c r="M780" s="174"/>
      <c r="N780" s="174"/>
      <c r="O780" s="174"/>
      <c r="P780" s="174"/>
    </row>
    <row r="781" spans="2:7" ht="18.75">
      <c r="B781" s="41"/>
      <c r="G781" s="80"/>
    </row>
    <row r="782" spans="2:7" ht="47.25" customHeight="1">
      <c r="B782" s="41"/>
      <c r="G782" s="80"/>
    </row>
    <row r="783" spans="2:7" ht="23.25" customHeight="1">
      <c r="B783" s="41"/>
      <c r="G783" s="80"/>
    </row>
    <row r="784" spans="2:7" ht="18.75">
      <c r="B784" s="41"/>
      <c r="G784" s="80"/>
    </row>
    <row r="785" spans="2:12" s="6" customFormat="1" ht="18.75">
      <c r="B785" s="40"/>
      <c r="C785" s="40"/>
      <c r="D785" s="40"/>
      <c r="E785" s="41"/>
      <c r="F785" s="40"/>
      <c r="G785" s="80"/>
      <c r="H785" s="90"/>
      <c r="I785" s="14"/>
      <c r="J785" s="14"/>
      <c r="K785" s="14"/>
      <c r="L785" s="34"/>
    </row>
    <row r="786" spans="2:12" s="6" customFormat="1" ht="23.25" customHeight="1">
      <c r="B786" s="40"/>
      <c r="C786" s="40"/>
      <c r="D786" s="40"/>
      <c r="E786" s="40"/>
      <c r="F786" s="40"/>
      <c r="G786" s="80"/>
      <c r="H786" s="90"/>
      <c r="I786" s="14"/>
      <c r="J786" s="14"/>
      <c r="K786" s="14"/>
      <c r="L786" s="34"/>
    </row>
    <row r="787" spans="2:12" s="6" customFormat="1" ht="18.75">
      <c r="B787" s="40"/>
      <c r="C787" s="40"/>
      <c r="D787" s="40"/>
      <c r="E787" s="40"/>
      <c r="F787" s="40"/>
      <c r="G787" s="80"/>
      <c r="H787" s="90"/>
      <c r="I787" s="14"/>
      <c r="J787" s="14"/>
      <c r="K787" s="14"/>
      <c r="L787" s="34"/>
    </row>
    <row r="788" spans="2:7" ht="18.75">
      <c r="B788" s="41"/>
      <c r="G788" s="80"/>
    </row>
    <row r="789" spans="2:7" ht="18.75">
      <c r="B789" s="41"/>
      <c r="G789" s="80"/>
    </row>
    <row r="790" spans="2:7" ht="18.75">
      <c r="B790" s="41"/>
      <c r="G790" s="80"/>
    </row>
    <row r="791" spans="2:12" s="6" customFormat="1" ht="18.75">
      <c r="B791" s="40"/>
      <c r="C791" s="40"/>
      <c r="D791" s="40"/>
      <c r="E791" s="41"/>
      <c r="F791" s="40"/>
      <c r="G791" s="80"/>
      <c r="H791" s="90"/>
      <c r="I791" s="14"/>
      <c r="J791" s="14"/>
      <c r="K791" s="14"/>
      <c r="L791" s="34"/>
    </row>
    <row r="792" spans="2:12" s="6" customFormat="1" ht="18.75">
      <c r="B792" s="40"/>
      <c r="C792" s="40"/>
      <c r="D792" s="40"/>
      <c r="E792" s="40"/>
      <c r="F792" s="40"/>
      <c r="G792" s="80"/>
      <c r="H792" s="90"/>
      <c r="I792" s="14"/>
      <c r="J792" s="14"/>
      <c r="K792" s="14"/>
      <c r="L792" s="34"/>
    </row>
    <row r="793" spans="2:12" s="6" customFormat="1" ht="18.75">
      <c r="B793" s="40"/>
      <c r="C793" s="40"/>
      <c r="D793" s="40"/>
      <c r="E793" s="40"/>
      <c r="F793" s="40"/>
      <c r="G793" s="80"/>
      <c r="H793" s="90"/>
      <c r="I793" s="14"/>
      <c r="J793" s="14"/>
      <c r="K793" s="14"/>
      <c r="L793" s="34"/>
    </row>
    <row r="794" spans="2:12" s="6" customFormat="1" ht="18.75">
      <c r="B794" s="40"/>
      <c r="C794" s="40"/>
      <c r="D794" s="40"/>
      <c r="E794" s="40"/>
      <c r="F794" s="40"/>
      <c r="G794" s="80"/>
      <c r="H794" s="90"/>
      <c r="I794" s="14"/>
      <c r="J794" s="14"/>
      <c r="K794" s="14"/>
      <c r="L794" s="34"/>
    </row>
    <row r="795" spans="2:12" s="6" customFormat="1" ht="18.75">
      <c r="B795" s="40"/>
      <c r="C795" s="40"/>
      <c r="D795" s="40"/>
      <c r="E795" s="40"/>
      <c r="F795" s="40"/>
      <c r="G795" s="80"/>
      <c r="H795" s="90"/>
      <c r="I795" s="14"/>
      <c r="J795" s="14"/>
      <c r="K795" s="14"/>
      <c r="L795" s="34"/>
    </row>
    <row r="796" spans="2:12" s="6" customFormat="1" ht="18.75">
      <c r="B796" s="40"/>
      <c r="C796" s="40"/>
      <c r="D796" s="40"/>
      <c r="E796" s="40"/>
      <c r="F796" s="40"/>
      <c r="G796" s="80"/>
      <c r="H796" s="90"/>
      <c r="I796" s="14"/>
      <c r="J796" s="14"/>
      <c r="K796" s="14"/>
      <c r="L796" s="34"/>
    </row>
    <row r="797" spans="2:7" ht="18.75">
      <c r="B797" s="41"/>
      <c r="G797" s="80"/>
    </row>
    <row r="798" spans="2:7" ht="18.75">
      <c r="B798" s="41"/>
      <c r="G798" s="80"/>
    </row>
    <row r="799" spans="2:7" ht="18.75">
      <c r="B799" s="41"/>
      <c r="G799" s="80"/>
    </row>
    <row r="800" spans="2:7" ht="18.75">
      <c r="B800" s="41"/>
      <c r="G800" s="80"/>
    </row>
    <row r="801" spans="2:12" s="6" customFormat="1" ht="18.75">
      <c r="B801" s="41"/>
      <c r="C801" s="41"/>
      <c r="D801" s="41"/>
      <c r="E801" s="41"/>
      <c r="F801" s="41"/>
      <c r="G801" s="80"/>
      <c r="H801" s="90"/>
      <c r="I801" s="14"/>
      <c r="J801" s="14"/>
      <c r="K801" s="14"/>
      <c r="L801" s="34"/>
    </row>
    <row r="802" spans="2:7" ht="32.25" customHeight="1">
      <c r="B802" s="41"/>
      <c r="G802" s="80"/>
    </row>
    <row r="803" spans="2:7" ht="18.75">
      <c r="B803" s="41"/>
      <c r="G803" s="80"/>
    </row>
    <row r="804" spans="2:7" ht="18.75" customHeight="1">
      <c r="B804" s="41"/>
      <c r="G804" s="80"/>
    </row>
    <row r="805" spans="2:7" ht="18.75">
      <c r="B805" s="41"/>
      <c r="G805" s="80"/>
    </row>
    <row r="806" spans="2:7" ht="18.75">
      <c r="B806" s="41"/>
      <c r="G806" s="80"/>
    </row>
    <row r="807" spans="2:7" ht="18.75">
      <c r="B807" s="41"/>
      <c r="G807" s="80"/>
    </row>
    <row r="808" spans="2:7" ht="18.75">
      <c r="B808" s="41"/>
      <c r="G808" s="80"/>
    </row>
    <row r="809" spans="2:7" ht="18.75">
      <c r="B809" s="41"/>
      <c r="G809" s="80"/>
    </row>
    <row r="810" spans="2:12" s="6" customFormat="1" ht="18.75">
      <c r="B810" s="40"/>
      <c r="C810" s="40"/>
      <c r="D810" s="40"/>
      <c r="E810" s="41"/>
      <c r="F810" s="40"/>
      <c r="G810" s="80"/>
      <c r="H810" s="90"/>
      <c r="I810" s="14"/>
      <c r="J810" s="14"/>
      <c r="K810" s="14"/>
      <c r="L810" s="34"/>
    </row>
    <row r="811" spans="2:12" s="6" customFormat="1" ht="18.75">
      <c r="B811" s="40"/>
      <c r="C811" s="40"/>
      <c r="D811" s="40"/>
      <c r="E811" s="41"/>
      <c r="F811" s="40"/>
      <c r="G811" s="80"/>
      <c r="H811" s="90"/>
      <c r="I811" s="14"/>
      <c r="J811" s="14"/>
      <c r="K811" s="14"/>
      <c r="L811" s="34"/>
    </row>
    <row r="812" spans="1:16" s="9" customFormat="1" ht="109.5" customHeight="1">
      <c r="A812" s="11"/>
      <c r="B812" s="41"/>
      <c r="C812" s="41"/>
      <c r="D812" s="41"/>
      <c r="E812" s="41"/>
      <c r="F812" s="41"/>
      <c r="G812" s="80"/>
      <c r="H812" s="91"/>
      <c r="I812" s="18"/>
      <c r="J812" s="18"/>
      <c r="K812" s="18"/>
      <c r="L812" s="36"/>
      <c r="M812" s="178"/>
      <c r="N812" s="178"/>
      <c r="O812" s="178"/>
      <c r="P812" s="178"/>
    </row>
    <row r="813" spans="2:7" ht="18.75">
      <c r="B813" s="41"/>
      <c r="G813" s="80"/>
    </row>
    <row r="814" spans="2:7" ht="18.75">
      <c r="B814" s="41"/>
      <c r="G814" s="80"/>
    </row>
    <row r="815" spans="2:7" ht="18.75">
      <c r="B815" s="41"/>
      <c r="G815" s="80"/>
    </row>
    <row r="816" spans="2:12" s="6" customFormat="1" ht="18.75">
      <c r="B816" s="40"/>
      <c r="C816" s="40"/>
      <c r="D816" s="40"/>
      <c r="E816" s="40"/>
      <c r="F816" s="40"/>
      <c r="G816" s="80"/>
      <c r="H816" s="90"/>
      <c r="I816" s="14"/>
      <c r="J816" s="14"/>
      <c r="K816" s="14"/>
      <c r="L816" s="34"/>
    </row>
    <row r="817" spans="2:12" s="6" customFormat="1" ht="18.75">
      <c r="B817" s="40"/>
      <c r="C817" s="40"/>
      <c r="D817" s="40"/>
      <c r="E817" s="40"/>
      <c r="F817" s="40"/>
      <c r="G817" s="80"/>
      <c r="H817" s="90"/>
      <c r="I817" s="14"/>
      <c r="J817" s="14"/>
      <c r="K817" s="14"/>
      <c r="L817" s="34"/>
    </row>
    <row r="818" spans="2:12" s="6" customFormat="1" ht="18.75">
      <c r="B818" s="40"/>
      <c r="C818" s="40"/>
      <c r="D818" s="40"/>
      <c r="E818" s="40"/>
      <c r="F818" s="40"/>
      <c r="G818" s="80"/>
      <c r="H818" s="90"/>
      <c r="I818" s="14"/>
      <c r="J818" s="14"/>
      <c r="K818" s="14"/>
      <c r="L818" s="34"/>
    </row>
    <row r="819" spans="1:7" ht="18.75">
      <c r="A819" s="6"/>
      <c r="B819" s="41"/>
      <c r="G819" s="80"/>
    </row>
    <row r="820" spans="1:7" ht="18.75">
      <c r="A820" s="6"/>
      <c r="B820" s="41"/>
      <c r="G820" s="80"/>
    </row>
    <row r="821" spans="1:7" ht="18.75">
      <c r="A821" s="6"/>
      <c r="G821" s="80"/>
    </row>
    <row r="822" spans="1:7" ht="18.75">
      <c r="A822" s="6"/>
      <c r="G822" s="80"/>
    </row>
    <row r="823" ht="18.75">
      <c r="G823" s="80"/>
    </row>
    <row r="824" spans="1:7" ht="18.75">
      <c r="A824" s="6"/>
      <c r="G824" s="80"/>
    </row>
    <row r="825" spans="1:7" ht="18.75">
      <c r="A825" s="6"/>
      <c r="G825" s="80"/>
    </row>
    <row r="826" spans="1:7" ht="18.75">
      <c r="A826" s="6"/>
      <c r="G826" s="80"/>
    </row>
    <row r="827" spans="1:7" ht="18.75">
      <c r="A827" s="6"/>
      <c r="G827" s="80"/>
    </row>
    <row r="828" spans="1:7" ht="18.75">
      <c r="A828" s="6"/>
      <c r="G828" s="80"/>
    </row>
    <row r="829" spans="1:7" ht="18.75">
      <c r="A829" s="6"/>
      <c r="G829" s="80"/>
    </row>
    <row r="830" spans="1:28" s="30" customFormat="1" ht="18.75">
      <c r="A830" s="6"/>
      <c r="B830" s="41"/>
      <c r="C830" s="41"/>
      <c r="D830" s="41"/>
      <c r="E830" s="41"/>
      <c r="F830" s="41"/>
      <c r="G830" s="80"/>
      <c r="H830" s="91"/>
      <c r="I830" s="18"/>
      <c r="J830" s="18"/>
      <c r="K830" s="18"/>
      <c r="L830" s="31"/>
      <c r="M830" s="7"/>
      <c r="N830" s="7"/>
      <c r="O830" s="7"/>
      <c r="P830" s="7"/>
      <c r="Q830" s="1"/>
      <c r="R830" s="1"/>
      <c r="S830" s="1"/>
      <c r="T830" s="1"/>
      <c r="U830" s="1"/>
      <c r="V830" s="1"/>
      <c r="W830" s="1"/>
      <c r="X830" s="1"/>
      <c r="Y830" s="1"/>
      <c r="Z830" s="1"/>
      <c r="AA830" s="1"/>
      <c r="AB830" s="1"/>
    </row>
    <row r="831" spans="1:28" s="30" customFormat="1" ht="18.75">
      <c r="A831" s="6"/>
      <c r="B831" s="41"/>
      <c r="C831" s="41"/>
      <c r="D831" s="41"/>
      <c r="E831" s="41"/>
      <c r="F831" s="41"/>
      <c r="G831" s="80"/>
      <c r="H831" s="91"/>
      <c r="I831" s="18"/>
      <c r="J831" s="18"/>
      <c r="K831" s="18"/>
      <c r="L831" s="31"/>
      <c r="M831" s="7"/>
      <c r="N831" s="7"/>
      <c r="O831" s="7"/>
      <c r="P831" s="7"/>
      <c r="Q831" s="1"/>
      <c r="R831" s="1"/>
      <c r="S831" s="1"/>
      <c r="T831" s="1"/>
      <c r="U831" s="1"/>
      <c r="V831" s="1"/>
      <c r="W831" s="1"/>
      <c r="X831" s="1"/>
      <c r="Y831" s="1"/>
      <c r="Z831" s="1"/>
      <c r="AA831" s="1"/>
      <c r="AB831" s="1"/>
    </row>
    <row r="832" spans="1:28" s="30" customFormat="1" ht="18.75">
      <c r="A832" s="6"/>
      <c r="B832" s="41"/>
      <c r="C832" s="41"/>
      <c r="D832" s="41"/>
      <c r="E832" s="41"/>
      <c r="F832" s="41"/>
      <c r="G832" s="80"/>
      <c r="H832" s="91"/>
      <c r="I832" s="18"/>
      <c r="J832" s="18"/>
      <c r="K832" s="18"/>
      <c r="L832" s="31"/>
      <c r="M832" s="7"/>
      <c r="N832" s="7"/>
      <c r="O832" s="7"/>
      <c r="P832" s="7"/>
      <c r="Q832" s="1"/>
      <c r="R832" s="1"/>
      <c r="S832" s="1"/>
      <c r="T832" s="1"/>
      <c r="U832" s="1"/>
      <c r="V832" s="1"/>
      <c r="W832" s="1"/>
      <c r="X832" s="1"/>
      <c r="Y832" s="1"/>
      <c r="Z832" s="1"/>
      <c r="AA832" s="1"/>
      <c r="AB832" s="1"/>
    </row>
    <row r="833" spans="1:28" s="30" customFormat="1" ht="18.75">
      <c r="A833" s="6"/>
      <c r="B833" s="41"/>
      <c r="C833" s="41"/>
      <c r="D833" s="41"/>
      <c r="E833" s="41"/>
      <c r="F833" s="41"/>
      <c r="G833" s="80"/>
      <c r="H833" s="91"/>
      <c r="I833" s="18"/>
      <c r="J833" s="18"/>
      <c r="K833" s="18"/>
      <c r="L833" s="31"/>
      <c r="M833" s="7"/>
      <c r="N833" s="7"/>
      <c r="O833" s="7"/>
      <c r="P833" s="7"/>
      <c r="Q833" s="1"/>
      <c r="R833" s="1"/>
      <c r="S833" s="1"/>
      <c r="T833" s="1"/>
      <c r="U833" s="1"/>
      <c r="V833" s="1"/>
      <c r="W833" s="1"/>
      <c r="X833" s="1"/>
      <c r="Y833" s="1"/>
      <c r="Z833" s="1"/>
      <c r="AA833" s="1"/>
      <c r="AB833" s="1"/>
    </row>
    <row r="834" spans="1:28" s="30" customFormat="1" ht="18.75">
      <c r="A834" s="6"/>
      <c r="B834" s="40"/>
      <c r="C834" s="41"/>
      <c r="D834" s="41"/>
      <c r="E834" s="41"/>
      <c r="F834" s="41"/>
      <c r="G834" s="80"/>
      <c r="H834" s="91"/>
      <c r="I834" s="18"/>
      <c r="J834" s="18"/>
      <c r="K834" s="18"/>
      <c r="L834" s="31"/>
      <c r="M834" s="7"/>
      <c r="N834" s="7"/>
      <c r="O834" s="7"/>
      <c r="P834" s="7"/>
      <c r="Q834" s="1"/>
      <c r="R834" s="1"/>
      <c r="S834" s="1"/>
      <c r="T834" s="1"/>
      <c r="U834" s="1"/>
      <c r="V834" s="1"/>
      <c r="W834" s="1"/>
      <c r="X834" s="1"/>
      <c r="Y834" s="1"/>
      <c r="Z834" s="1"/>
      <c r="AA834" s="1"/>
      <c r="AB834" s="1"/>
    </row>
    <row r="835" spans="1:28" s="30" customFormat="1" ht="38.25" customHeight="1">
      <c r="A835" s="6"/>
      <c r="B835" s="40"/>
      <c r="C835" s="41"/>
      <c r="D835" s="41"/>
      <c r="E835" s="41"/>
      <c r="F835" s="41"/>
      <c r="G835" s="80"/>
      <c r="H835" s="91"/>
      <c r="I835" s="18"/>
      <c r="J835" s="18"/>
      <c r="K835" s="18"/>
      <c r="L835" s="31"/>
      <c r="M835" s="7"/>
      <c r="N835" s="7"/>
      <c r="O835" s="7"/>
      <c r="P835" s="7"/>
      <c r="Q835" s="1"/>
      <c r="R835" s="1"/>
      <c r="S835" s="1"/>
      <c r="T835" s="1"/>
      <c r="U835" s="1"/>
      <c r="V835" s="1"/>
      <c r="W835" s="1"/>
      <c r="X835" s="1"/>
      <c r="Y835" s="1"/>
      <c r="Z835" s="1"/>
      <c r="AA835" s="1"/>
      <c r="AB835" s="1"/>
    </row>
    <row r="836" spans="1:28" s="30" customFormat="1" ht="18.75">
      <c r="A836" s="6"/>
      <c r="B836" s="40"/>
      <c r="C836" s="41"/>
      <c r="D836" s="41"/>
      <c r="E836" s="41"/>
      <c r="F836" s="41"/>
      <c r="G836" s="80"/>
      <c r="H836" s="91"/>
      <c r="I836" s="18"/>
      <c r="J836" s="18"/>
      <c r="K836" s="18"/>
      <c r="L836" s="31"/>
      <c r="M836" s="7"/>
      <c r="N836" s="7"/>
      <c r="O836" s="7"/>
      <c r="P836" s="7"/>
      <c r="Q836" s="1"/>
      <c r="R836" s="1"/>
      <c r="S836" s="1"/>
      <c r="T836" s="1"/>
      <c r="U836" s="1"/>
      <c r="V836" s="1"/>
      <c r="W836" s="1"/>
      <c r="X836" s="1"/>
      <c r="Y836" s="1"/>
      <c r="Z836" s="1"/>
      <c r="AA836" s="1"/>
      <c r="AB836" s="1"/>
    </row>
    <row r="837" spans="1:28" s="30" customFormat="1" ht="18.75">
      <c r="A837" s="6"/>
      <c r="B837" s="40"/>
      <c r="C837" s="41"/>
      <c r="D837" s="41"/>
      <c r="E837" s="41"/>
      <c r="F837" s="41"/>
      <c r="G837" s="80"/>
      <c r="H837" s="91"/>
      <c r="I837" s="18"/>
      <c r="J837" s="18"/>
      <c r="K837" s="18"/>
      <c r="L837" s="31"/>
      <c r="M837" s="7"/>
      <c r="N837" s="7"/>
      <c r="O837" s="7"/>
      <c r="P837" s="7"/>
      <c r="Q837" s="1"/>
      <c r="R837" s="1"/>
      <c r="S837" s="1"/>
      <c r="T837" s="1"/>
      <c r="U837" s="1"/>
      <c r="V837" s="1"/>
      <c r="W837" s="1"/>
      <c r="X837" s="1"/>
      <c r="Y837" s="1"/>
      <c r="Z837" s="1"/>
      <c r="AA837" s="1"/>
      <c r="AB837" s="1"/>
    </row>
    <row r="838" spans="1:28" s="30" customFormat="1" ht="18.75">
      <c r="A838" s="6"/>
      <c r="B838" s="40"/>
      <c r="C838" s="41"/>
      <c r="D838" s="41"/>
      <c r="E838" s="41"/>
      <c r="F838" s="41"/>
      <c r="G838" s="80"/>
      <c r="H838" s="91"/>
      <c r="I838" s="18"/>
      <c r="J838" s="18"/>
      <c r="K838" s="18"/>
      <c r="L838" s="31"/>
      <c r="M838" s="7"/>
      <c r="N838" s="7"/>
      <c r="O838" s="7"/>
      <c r="P838" s="7"/>
      <c r="Q838" s="1"/>
      <c r="R838" s="1"/>
      <c r="S838" s="1"/>
      <c r="T838" s="1"/>
      <c r="U838" s="1"/>
      <c r="V838" s="1"/>
      <c r="W838" s="1"/>
      <c r="X838" s="1"/>
      <c r="Y838" s="1"/>
      <c r="Z838" s="1"/>
      <c r="AA838" s="1"/>
      <c r="AB838" s="1"/>
    </row>
    <row r="839" spans="1:28" s="30" customFormat="1" ht="18.75">
      <c r="A839" s="6"/>
      <c r="B839" s="40"/>
      <c r="C839" s="41"/>
      <c r="D839" s="41"/>
      <c r="E839" s="41"/>
      <c r="F839" s="41"/>
      <c r="G839" s="80"/>
      <c r="H839" s="91"/>
      <c r="I839" s="18"/>
      <c r="J839" s="18"/>
      <c r="K839" s="18"/>
      <c r="L839" s="31"/>
      <c r="M839" s="7"/>
      <c r="N839" s="7"/>
      <c r="O839" s="7"/>
      <c r="P839" s="7"/>
      <c r="Q839" s="1"/>
      <c r="R839" s="1"/>
      <c r="S839" s="1"/>
      <c r="T839" s="1"/>
      <c r="U839" s="1"/>
      <c r="V839" s="1"/>
      <c r="W839" s="1"/>
      <c r="X839" s="1"/>
      <c r="Y839" s="1"/>
      <c r="Z839" s="1"/>
      <c r="AA839" s="1"/>
      <c r="AB839" s="1"/>
    </row>
    <row r="840" spans="1:28" s="30" customFormat="1" ht="31.5" customHeight="1">
      <c r="A840" s="6"/>
      <c r="B840" s="40"/>
      <c r="C840" s="41"/>
      <c r="D840" s="41"/>
      <c r="E840" s="41"/>
      <c r="F840" s="41"/>
      <c r="G840" s="80"/>
      <c r="H840" s="91"/>
      <c r="I840" s="18"/>
      <c r="J840" s="18"/>
      <c r="K840" s="18"/>
      <c r="L840" s="31"/>
      <c r="M840" s="7"/>
      <c r="N840" s="7"/>
      <c r="O840" s="7"/>
      <c r="P840" s="7"/>
      <c r="Q840" s="1"/>
      <c r="R840" s="1"/>
      <c r="S840" s="1"/>
      <c r="T840" s="1"/>
      <c r="U840" s="1"/>
      <c r="V840" s="1"/>
      <c r="W840" s="1"/>
      <c r="X840" s="1"/>
      <c r="Y840" s="1"/>
      <c r="Z840" s="1"/>
      <c r="AA840" s="1"/>
      <c r="AB840" s="1"/>
    </row>
    <row r="841" spans="1:28" s="30" customFormat="1" ht="18.75">
      <c r="A841" s="6"/>
      <c r="B841" s="40"/>
      <c r="C841" s="41"/>
      <c r="D841" s="41"/>
      <c r="E841" s="41"/>
      <c r="F841" s="41"/>
      <c r="G841" s="80"/>
      <c r="H841" s="91"/>
      <c r="I841" s="18"/>
      <c r="J841" s="18"/>
      <c r="K841" s="18"/>
      <c r="L841" s="31"/>
      <c r="M841" s="7"/>
      <c r="N841" s="7"/>
      <c r="O841" s="7"/>
      <c r="P841" s="7"/>
      <c r="Q841" s="1"/>
      <c r="R841" s="1"/>
      <c r="S841" s="1"/>
      <c r="T841" s="1"/>
      <c r="U841" s="1"/>
      <c r="V841" s="1"/>
      <c r="W841" s="1"/>
      <c r="X841" s="1"/>
      <c r="Y841" s="1"/>
      <c r="Z841" s="1"/>
      <c r="AA841" s="1"/>
      <c r="AB841" s="1"/>
    </row>
    <row r="842" spans="1:28" s="30" customFormat="1" ht="39" customHeight="1">
      <c r="A842" s="6"/>
      <c r="B842" s="40"/>
      <c r="C842" s="41"/>
      <c r="D842" s="41"/>
      <c r="E842" s="41"/>
      <c r="F842" s="41"/>
      <c r="G842" s="80"/>
      <c r="H842" s="91"/>
      <c r="I842" s="18"/>
      <c r="J842" s="18"/>
      <c r="K842" s="18"/>
      <c r="L842" s="31"/>
      <c r="M842" s="7"/>
      <c r="N842" s="7"/>
      <c r="O842" s="7"/>
      <c r="P842" s="7"/>
      <c r="Q842" s="1"/>
      <c r="R842" s="1"/>
      <c r="S842" s="1"/>
      <c r="T842" s="1"/>
      <c r="U842" s="1"/>
      <c r="V842" s="1"/>
      <c r="W842" s="1"/>
      <c r="X842" s="1"/>
      <c r="Y842" s="1"/>
      <c r="Z842" s="1"/>
      <c r="AA842" s="1"/>
      <c r="AB842" s="1"/>
    </row>
    <row r="843" spans="1:28" s="30" customFormat="1" ht="33.75" customHeight="1">
      <c r="A843" s="6"/>
      <c r="B843" s="40"/>
      <c r="C843" s="41"/>
      <c r="D843" s="41"/>
      <c r="E843" s="41"/>
      <c r="F843" s="41"/>
      <c r="G843" s="80"/>
      <c r="H843" s="91"/>
      <c r="I843" s="18"/>
      <c r="J843" s="18"/>
      <c r="K843" s="18"/>
      <c r="L843" s="31"/>
      <c r="M843" s="7"/>
      <c r="N843" s="7"/>
      <c r="O843" s="7"/>
      <c r="P843" s="7"/>
      <c r="Q843" s="1"/>
      <c r="R843" s="1"/>
      <c r="S843" s="1"/>
      <c r="T843" s="1"/>
      <c r="U843" s="1"/>
      <c r="V843" s="1"/>
      <c r="W843" s="1"/>
      <c r="X843" s="1"/>
      <c r="Y843" s="1"/>
      <c r="Z843" s="1"/>
      <c r="AA843" s="1"/>
      <c r="AB843" s="1"/>
    </row>
    <row r="844" spans="1:28" s="30" customFormat="1" ht="102.75" customHeight="1">
      <c r="A844" s="6"/>
      <c r="B844" s="40"/>
      <c r="C844" s="41"/>
      <c r="D844" s="41"/>
      <c r="E844" s="41"/>
      <c r="F844" s="41"/>
      <c r="G844" s="80"/>
      <c r="H844" s="91"/>
      <c r="I844" s="18"/>
      <c r="J844" s="18"/>
      <c r="K844" s="18"/>
      <c r="L844" s="31"/>
      <c r="M844" s="7"/>
      <c r="N844" s="7"/>
      <c r="O844" s="7"/>
      <c r="P844" s="7"/>
      <c r="Q844" s="1"/>
      <c r="R844" s="1"/>
      <c r="S844" s="1"/>
      <c r="T844" s="1"/>
      <c r="U844" s="1"/>
      <c r="V844" s="1"/>
      <c r="W844" s="1"/>
      <c r="X844" s="1"/>
      <c r="Y844" s="1"/>
      <c r="Z844" s="1"/>
      <c r="AA844" s="1"/>
      <c r="AB844" s="1"/>
    </row>
    <row r="845" spans="1:28" s="30" customFormat="1" ht="39" customHeight="1">
      <c r="A845" s="6"/>
      <c r="B845" s="40"/>
      <c r="C845" s="41"/>
      <c r="D845" s="41"/>
      <c r="E845" s="41"/>
      <c r="F845" s="41"/>
      <c r="G845" s="80"/>
      <c r="H845" s="91"/>
      <c r="I845" s="18"/>
      <c r="J845" s="18"/>
      <c r="K845" s="18"/>
      <c r="L845" s="31"/>
      <c r="M845" s="7"/>
      <c r="N845" s="7"/>
      <c r="O845" s="7"/>
      <c r="P845" s="7"/>
      <c r="Q845" s="1"/>
      <c r="R845" s="1"/>
      <c r="S845" s="1"/>
      <c r="T845" s="1"/>
      <c r="U845" s="1"/>
      <c r="V845" s="1"/>
      <c r="W845" s="1"/>
      <c r="X845" s="1"/>
      <c r="Y845" s="1"/>
      <c r="Z845" s="1"/>
      <c r="AA845" s="1"/>
      <c r="AB845" s="1"/>
    </row>
    <row r="846" spans="1:28" s="30" customFormat="1" ht="18.75">
      <c r="A846" s="6"/>
      <c r="B846" s="40"/>
      <c r="C846" s="41"/>
      <c r="D846" s="41"/>
      <c r="E846" s="41"/>
      <c r="F846" s="41"/>
      <c r="G846" s="80"/>
      <c r="H846" s="91"/>
      <c r="I846" s="18"/>
      <c r="J846" s="18"/>
      <c r="K846" s="18"/>
      <c r="L846" s="31"/>
      <c r="M846" s="7"/>
      <c r="N846" s="7"/>
      <c r="O846" s="7"/>
      <c r="P846" s="7"/>
      <c r="Q846" s="1"/>
      <c r="R846" s="1"/>
      <c r="S846" s="1"/>
      <c r="T846" s="1"/>
      <c r="U846" s="1"/>
      <c r="V846" s="1"/>
      <c r="W846" s="1"/>
      <c r="X846" s="1"/>
      <c r="Y846" s="1"/>
      <c r="Z846" s="1"/>
      <c r="AA846" s="1"/>
      <c r="AB846" s="1"/>
    </row>
    <row r="847" spans="1:28" s="30" customFormat="1" ht="18.75">
      <c r="A847" s="6"/>
      <c r="B847" s="40"/>
      <c r="C847" s="41"/>
      <c r="D847" s="41"/>
      <c r="E847" s="41"/>
      <c r="F847" s="41"/>
      <c r="G847" s="80"/>
      <c r="H847" s="91"/>
      <c r="I847" s="18"/>
      <c r="J847" s="18"/>
      <c r="K847" s="18"/>
      <c r="L847" s="31"/>
      <c r="M847" s="7"/>
      <c r="N847" s="7"/>
      <c r="O847" s="7"/>
      <c r="P847" s="7"/>
      <c r="Q847" s="1"/>
      <c r="R847" s="1"/>
      <c r="S847" s="1"/>
      <c r="T847" s="1"/>
      <c r="U847" s="1"/>
      <c r="V847" s="1"/>
      <c r="W847" s="1"/>
      <c r="X847" s="1"/>
      <c r="Y847" s="1"/>
      <c r="Z847" s="1"/>
      <c r="AA847" s="1"/>
      <c r="AB847" s="1"/>
    </row>
    <row r="848" spans="1:28" s="30" customFormat="1" ht="32.25" customHeight="1">
      <c r="A848" s="6"/>
      <c r="B848" s="40"/>
      <c r="C848" s="41"/>
      <c r="D848" s="41"/>
      <c r="E848" s="41"/>
      <c r="F848" s="41"/>
      <c r="G848" s="80"/>
      <c r="H848" s="91"/>
      <c r="I848" s="18"/>
      <c r="J848" s="18"/>
      <c r="K848" s="18"/>
      <c r="L848" s="31"/>
      <c r="M848" s="7"/>
      <c r="N848" s="7"/>
      <c r="O848" s="7"/>
      <c r="P848" s="7"/>
      <c r="Q848" s="1"/>
      <c r="R848" s="1"/>
      <c r="S848" s="1"/>
      <c r="T848" s="1"/>
      <c r="U848" s="1"/>
      <c r="V848" s="1"/>
      <c r="W848" s="1"/>
      <c r="X848" s="1"/>
      <c r="Y848" s="1"/>
      <c r="Z848" s="1"/>
      <c r="AA848" s="1"/>
      <c r="AB848" s="1"/>
    </row>
    <row r="849" spans="1:28" s="30" customFormat="1" ht="18.75">
      <c r="A849" s="6"/>
      <c r="B849" s="40"/>
      <c r="C849" s="41"/>
      <c r="D849" s="41"/>
      <c r="E849" s="41"/>
      <c r="F849" s="41"/>
      <c r="G849" s="80"/>
      <c r="H849" s="91"/>
      <c r="I849" s="18"/>
      <c r="J849" s="18"/>
      <c r="K849" s="18"/>
      <c r="L849" s="31"/>
      <c r="M849" s="7"/>
      <c r="N849" s="7"/>
      <c r="O849" s="7"/>
      <c r="P849" s="7"/>
      <c r="Q849" s="1"/>
      <c r="R849" s="1"/>
      <c r="S849" s="1"/>
      <c r="T849" s="1"/>
      <c r="U849" s="1"/>
      <c r="V849" s="1"/>
      <c r="W849" s="1"/>
      <c r="X849" s="1"/>
      <c r="Y849" s="1"/>
      <c r="Z849" s="1"/>
      <c r="AA849" s="1"/>
      <c r="AB849" s="1"/>
    </row>
    <row r="850" spans="1:28" s="30" customFormat="1" ht="31.5" customHeight="1">
      <c r="A850" s="6"/>
      <c r="B850" s="40"/>
      <c r="C850" s="41"/>
      <c r="D850" s="41"/>
      <c r="E850" s="41"/>
      <c r="F850" s="41"/>
      <c r="G850" s="80"/>
      <c r="H850" s="91"/>
      <c r="I850" s="18"/>
      <c r="J850" s="18"/>
      <c r="K850" s="18"/>
      <c r="L850" s="31"/>
      <c r="M850" s="7"/>
      <c r="N850" s="7"/>
      <c r="O850" s="7"/>
      <c r="P850" s="7"/>
      <c r="Q850" s="1"/>
      <c r="R850" s="1"/>
      <c r="S850" s="1"/>
      <c r="T850" s="1"/>
      <c r="U850" s="1"/>
      <c r="V850" s="1"/>
      <c r="W850" s="1"/>
      <c r="X850" s="1"/>
      <c r="Y850" s="1"/>
      <c r="Z850" s="1"/>
      <c r="AA850" s="1"/>
      <c r="AB850" s="1"/>
    </row>
    <row r="851" spans="1:28" s="30" customFormat="1" ht="99" customHeight="1">
      <c r="A851" s="6"/>
      <c r="B851" s="40"/>
      <c r="C851" s="41"/>
      <c r="D851" s="41"/>
      <c r="E851" s="41"/>
      <c r="F851" s="41"/>
      <c r="G851" s="80"/>
      <c r="H851" s="91"/>
      <c r="I851" s="18"/>
      <c r="J851" s="18"/>
      <c r="K851" s="18"/>
      <c r="L851" s="31"/>
      <c r="M851" s="7"/>
      <c r="N851" s="7"/>
      <c r="O851" s="7"/>
      <c r="P851" s="7"/>
      <c r="Q851" s="1"/>
      <c r="R851" s="1"/>
      <c r="S851" s="1"/>
      <c r="T851" s="1"/>
      <c r="U851" s="1"/>
      <c r="V851" s="1"/>
      <c r="W851" s="1"/>
      <c r="X851" s="1"/>
      <c r="Y851" s="1"/>
      <c r="Z851" s="1"/>
      <c r="AA851" s="1"/>
      <c r="AB851" s="1"/>
    </row>
    <row r="852" spans="1:28" s="30" customFormat="1" ht="18.75">
      <c r="A852" s="6"/>
      <c r="B852" s="40"/>
      <c r="C852" s="41"/>
      <c r="D852" s="41"/>
      <c r="E852" s="41"/>
      <c r="F852" s="41"/>
      <c r="G852" s="80"/>
      <c r="H852" s="91"/>
      <c r="I852" s="18"/>
      <c r="J852" s="18"/>
      <c r="K852" s="18"/>
      <c r="L852" s="31"/>
      <c r="M852" s="7"/>
      <c r="N852" s="7"/>
      <c r="O852" s="7"/>
      <c r="P852" s="7"/>
      <c r="Q852" s="1"/>
      <c r="R852" s="1"/>
      <c r="S852" s="1"/>
      <c r="T852" s="1"/>
      <c r="U852" s="1"/>
      <c r="V852" s="1"/>
      <c r="W852" s="1"/>
      <c r="X852" s="1"/>
      <c r="Y852" s="1"/>
      <c r="Z852" s="1"/>
      <c r="AA852" s="1"/>
      <c r="AB852" s="1"/>
    </row>
    <row r="853" spans="1:28" s="30" customFormat="1" ht="31.5" customHeight="1">
      <c r="A853" s="6"/>
      <c r="B853" s="40"/>
      <c r="C853" s="41"/>
      <c r="D853" s="41"/>
      <c r="E853" s="41"/>
      <c r="F853" s="41"/>
      <c r="G853" s="80"/>
      <c r="H853" s="91"/>
      <c r="I853" s="18"/>
      <c r="J853" s="18"/>
      <c r="K853" s="18"/>
      <c r="L853" s="31"/>
      <c r="M853" s="7"/>
      <c r="N853" s="7"/>
      <c r="O853" s="7"/>
      <c r="P853" s="7"/>
      <c r="Q853" s="1"/>
      <c r="R853" s="1"/>
      <c r="S853" s="1"/>
      <c r="T853" s="1"/>
      <c r="U853" s="1"/>
      <c r="V853" s="1"/>
      <c r="W853" s="1"/>
      <c r="X853" s="1"/>
      <c r="Y853" s="1"/>
      <c r="Z853" s="1"/>
      <c r="AA853" s="1"/>
      <c r="AB853" s="1"/>
    </row>
    <row r="854" spans="1:28" s="30" customFormat="1" ht="33" customHeight="1">
      <c r="A854" s="6"/>
      <c r="B854" s="40"/>
      <c r="C854" s="41"/>
      <c r="D854" s="41"/>
      <c r="E854" s="41"/>
      <c r="F854" s="41"/>
      <c r="G854" s="80"/>
      <c r="H854" s="91"/>
      <c r="I854" s="18"/>
      <c r="J854" s="18"/>
      <c r="K854" s="18"/>
      <c r="L854" s="31"/>
      <c r="M854" s="7"/>
      <c r="N854" s="7"/>
      <c r="O854" s="7"/>
      <c r="P854" s="7"/>
      <c r="Q854" s="1"/>
      <c r="R854" s="1"/>
      <c r="S854" s="1"/>
      <c r="T854" s="1"/>
      <c r="U854" s="1"/>
      <c r="V854" s="1"/>
      <c r="W854" s="1"/>
      <c r="X854" s="1"/>
      <c r="Y854" s="1"/>
      <c r="Z854" s="1"/>
      <c r="AA854" s="1"/>
      <c r="AB854" s="1"/>
    </row>
    <row r="855" spans="1:28" s="30" customFormat="1" ht="18.75">
      <c r="A855" s="6"/>
      <c r="B855" s="40"/>
      <c r="C855" s="41"/>
      <c r="D855" s="41"/>
      <c r="E855" s="41"/>
      <c r="F855" s="41"/>
      <c r="G855" s="80"/>
      <c r="H855" s="91"/>
      <c r="I855" s="18"/>
      <c r="J855" s="18"/>
      <c r="K855" s="18"/>
      <c r="L855" s="31"/>
      <c r="M855" s="7"/>
      <c r="N855" s="7"/>
      <c r="O855" s="7"/>
      <c r="P855" s="7"/>
      <c r="Q855" s="1"/>
      <c r="R855" s="1"/>
      <c r="S855" s="1"/>
      <c r="T855" s="1"/>
      <c r="U855" s="1"/>
      <c r="V855" s="1"/>
      <c r="W855" s="1"/>
      <c r="X855" s="1"/>
      <c r="Y855" s="1"/>
      <c r="Z855" s="1"/>
      <c r="AA855" s="1"/>
      <c r="AB855" s="1"/>
    </row>
    <row r="856" spans="1:28" s="30" customFormat="1" ht="37.5" customHeight="1">
      <c r="A856" s="6"/>
      <c r="B856" s="40"/>
      <c r="C856" s="41"/>
      <c r="D856" s="41"/>
      <c r="E856" s="41"/>
      <c r="F856" s="41"/>
      <c r="G856" s="80"/>
      <c r="H856" s="91"/>
      <c r="I856" s="18"/>
      <c r="J856" s="18"/>
      <c r="K856" s="18"/>
      <c r="L856" s="31"/>
      <c r="M856" s="7"/>
      <c r="N856" s="7"/>
      <c r="O856" s="7"/>
      <c r="P856" s="7"/>
      <c r="Q856" s="1"/>
      <c r="R856" s="1"/>
      <c r="S856" s="1"/>
      <c r="T856" s="1"/>
      <c r="U856" s="1"/>
      <c r="V856" s="1"/>
      <c r="W856" s="1"/>
      <c r="X856" s="1"/>
      <c r="Y856" s="1"/>
      <c r="Z856" s="1"/>
      <c r="AA856" s="1"/>
      <c r="AB856" s="1"/>
    </row>
    <row r="857" spans="1:28" s="30" customFormat="1" ht="18.75">
      <c r="A857" s="6"/>
      <c r="B857" s="40"/>
      <c r="C857" s="41"/>
      <c r="D857" s="41"/>
      <c r="E857" s="41"/>
      <c r="F857" s="41"/>
      <c r="G857" s="80"/>
      <c r="H857" s="91"/>
      <c r="I857" s="18"/>
      <c r="J857" s="18"/>
      <c r="K857" s="18"/>
      <c r="L857" s="31"/>
      <c r="M857" s="7"/>
      <c r="N857" s="7"/>
      <c r="O857" s="7"/>
      <c r="P857" s="7"/>
      <c r="Q857" s="1"/>
      <c r="R857" s="1"/>
      <c r="S857" s="1"/>
      <c r="T857" s="1"/>
      <c r="U857" s="1"/>
      <c r="V857" s="1"/>
      <c r="W857" s="1"/>
      <c r="X857" s="1"/>
      <c r="Y857" s="1"/>
      <c r="Z857" s="1"/>
      <c r="AA857" s="1"/>
      <c r="AB857" s="1"/>
    </row>
    <row r="858" spans="1:28" s="30" customFormat="1" ht="36.75" customHeight="1">
      <c r="A858" s="6"/>
      <c r="B858" s="40"/>
      <c r="C858" s="41"/>
      <c r="D858" s="41"/>
      <c r="E858" s="41"/>
      <c r="F858" s="41"/>
      <c r="G858" s="80"/>
      <c r="H858" s="91"/>
      <c r="I858" s="18"/>
      <c r="J858" s="18"/>
      <c r="K858" s="18"/>
      <c r="L858" s="31"/>
      <c r="M858" s="7"/>
      <c r="N858" s="7"/>
      <c r="O858" s="7"/>
      <c r="P858" s="7"/>
      <c r="Q858" s="1"/>
      <c r="R858" s="1"/>
      <c r="S858" s="1"/>
      <c r="T858" s="1"/>
      <c r="U858" s="1"/>
      <c r="V858" s="1"/>
      <c r="W858" s="1"/>
      <c r="X858" s="1"/>
      <c r="Y858" s="1"/>
      <c r="Z858" s="1"/>
      <c r="AA858" s="1"/>
      <c r="AB858" s="1"/>
    </row>
    <row r="859" spans="1:28" s="30" customFormat="1" ht="18.75">
      <c r="A859" s="6"/>
      <c r="B859" s="40"/>
      <c r="C859" s="41"/>
      <c r="D859" s="41"/>
      <c r="E859" s="41"/>
      <c r="F859" s="41"/>
      <c r="G859" s="80"/>
      <c r="H859" s="91"/>
      <c r="I859" s="18"/>
      <c r="J859" s="18"/>
      <c r="K859" s="18"/>
      <c r="L859" s="31"/>
      <c r="M859" s="7"/>
      <c r="N859" s="7"/>
      <c r="O859" s="7"/>
      <c r="P859" s="7"/>
      <c r="Q859" s="1"/>
      <c r="R859" s="1"/>
      <c r="S859" s="1"/>
      <c r="T859" s="1"/>
      <c r="U859" s="1"/>
      <c r="V859" s="1"/>
      <c r="W859" s="1"/>
      <c r="X859" s="1"/>
      <c r="Y859" s="1"/>
      <c r="Z859" s="1"/>
      <c r="AA859" s="1"/>
      <c r="AB859" s="1"/>
    </row>
    <row r="860" spans="1:28" s="30" customFormat="1" ht="35.25" customHeight="1">
      <c r="A860" s="6"/>
      <c r="B860" s="40"/>
      <c r="C860" s="41"/>
      <c r="D860" s="41"/>
      <c r="E860" s="41"/>
      <c r="F860" s="41"/>
      <c r="G860" s="80"/>
      <c r="H860" s="91"/>
      <c r="I860" s="18"/>
      <c r="J860" s="18"/>
      <c r="K860" s="18"/>
      <c r="L860" s="31"/>
      <c r="M860" s="7"/>
      <c r="N860" s="7"/>
      <c r="O860" s="7"/>
      <c r="P860" s="7"/>
      <c r="Q860" s="1"/>
      <c r="R860" s="1"/>
      <c r="S860" s="1"/>
      <c r="T860" s="1"/>
      <c r="U860" s="1"/>
      <c r="V860" s="1"/>
      <c r="W860" s="1"/>
      <c r="X860" s="1"/>
      <c r="Y860" s="1"/>
      <c r="Z860" s="1"/>
      <c r="AA860" s="1"/>
      <c r="AB860" s="1"/>
    </row>
    <row r="861" spans="1:28" s="30" customFormat="1" ht="33" customHeight="1">
      <c r="A861" s="6"/>
      <c r="B861" s="40"/>
      <c r="C861" s="41"/>
      <c r="D861" s="41"/>
      <c r="E861" s="41"/>
      <c r="F861" s="41"/>
      <c r="G861" s="80"/>
      <c r="H861" s="91"/>
      <c r="I861" s="18"/>
      <c r="J861" s="18"/>
      <c r="K861" s="18"/>
      <c r="L861" s="31"/>
      <c r="M861" s="7"/>
      <c r="N861" s="7"/>
      <c r="O861" s="7"/>
      <c r="P861" s="7"/>
      <c r="Q861" s="1"/>
      <c r="R861" s="1"/>
      <c r="S861" s="1"/>
      <c r="T861" s="1"/>
      <c r="U861" s="1"/>
      <c r="V861" s="1"/>
      <c r="W861" s="1"/>
      <c r="X861" s="1"/>
      <c r="Y861" s="1"/>
      <c r="Z861" s="1"/>
      <c r="AA861" s="1"/>
      <c r="AB861" s="1"/>
    </row>
    <row r="862" spans="1:28" s="30" customFormat="1" ht="18.75">
      <c r="A862" s="6"/>
      <c r="B862" s="40"/>
      <c r="C862" s="41"/>
      <c r="D862" s="41"/>
      <c r="E862" s="41"/>
      <c r="F862" s="41"/>
      <c r="G862" s="80"/>
      <c r="H862" s="91"/>
      <c r="I862" s="18"/>
      <c r="J862" s="18"/>
      <c r="K862" s="18"/>
      <c r="L862" s="31"/>
      <c r="M862" s="7"/>
      <c r="N862" s="7"/>
      <c r="O862" s="7"/>
      <c r="P862" s="7"/>
      <c r="Q862" s="1"/>
      <c r="R862" s="1"/>
      <c r="S862" s="1"/>
      <c r="T862" s="1"/>
      <c r="U862" s="1"/>
      <c r="V862" s="1"/>
      <c r="W862" s="1"/>
      <c r="X862" s="1"/>
      <c r="Y862" s="1"/>
      <c r="Z862" s="1"/>
      <c r="AA862" s="1"/>
      <c r="AB862" s="1"/>
    </row>
    <row r="863" spans="1:28" s="30" customFormat="1" ht="31.5" customHeight="1">
      <c r="A863" s="6"/>
      <c r="B863" s="40"/>
      <c r="C863" s="41"/>
      <c r="D863" s="41"/>
      <c r="E863" s="41"/>
      <c r="F863" s="41"/>
      <c r="G863" s="80"/>
      <c r="H863" s="91"/>
      <c r="I863" s="18"/>
      <c r="J863" s="18"/>
      <c r="K863" s="18"/>
      <c r="L863" s="31"/>
      <c r="M863" s="7"/>
      <c r="N863" s="7"/>
      <c r="O863" s="7"/>
      <c r="P863" s="7"/>
      <c r="Q863" s="1"/>
      <c r="R863" s="1"/>
      <c r="S863" s="1"/>
      <c r="T863" s="1"/>
      <c r="U863" s="1"/>
      <c r="V863" s="1"/>
      <c r="W863" s="1"/>
      <c r="X863" s="1"/>
      <c r="Y863" s="1"/>
      <c r="Z863" s="1"/>
      <c r="AA863" s="1"/>
      <c r="AB863" s="1"/>
    </row>
    <row r="864" spans="1:28" s="30" customFormat="1" ht="69" customHeight="1">
      <c r="A864" s="6"/>
      <c r="B864" s="40"/>
      <c r="C864" s="41"/>
      <c r="D864" s="41"/>
      <c r="E864" s="41"/>
      <c r="F864" s="41"/>
      <c r="G864" s="80"/>
      <c r="H864" s="91"/>
      <c r="I864" s="18"/>
      <c r="J864" s="18"/>
      <c r="K864" s="18"/>
      <c r="L864" s="31"/>
      <c r="M864" s="7"/>
      <c r="N864" s="7"/>
      <c r="O864" s="7"/>
      <c r="P864" s="7"/>
      <c r="Q864" s="1"/>
      <c r="R864" s="1"/>
      <c r="S864" s="1"/>
      <c r="T864" s="1"/>
      <c r="U864" s="1"/>
      <c r="V864" s="1"/>
      <c r="W864" s="1"/>
      <c r="X864" s="1"/>
      <c r="Y864" s="1"/>
      <c r="Z864" s="1"/>
      <c r="AA864" s="1"/>
      <c r="AB864" s="1"/>
    </row>
    <row r="865" spans="1:28" s="30" customFormat="1" ht="30.75" customHeight="1">
      <c r="A865" s="6"/>
      <c r="B865" s="40"/>
      <c r="C865" s="41"/>
      <c r="D865" s="41"/>
      <c r="E865" s="41"/>
      <c r="F865" s="41"/>
      <c r="G865" s="80"/>
      <c r="H865" s="91"/>
      <c r="I865" s="18"/>
      <c r="J865" s="18"/>
      <c r="K865" s="18"/>
      <c r="L865" s="31"/>
      <c r="M865" s="7"/>
      <c r="N865" s="7"/>
      <c r="O865" s="7"/>
      <c r="P865" s="7"/>
      <c r="Q865" s="1"/>
      <c r="R865" s="1"/>
      <c r="S865" s="1"/>
      <c r="T865" s="1"/>
      <c r="U865" s="1"/>
      <c r="V865" s="1"/>
      <c r="W865" s="1"/>
      <c r="X865" s="1"/>
      <c r="Y865" s="1"/>
      <c r="Z865" s="1"/>
      <c r="AA865" s="1"/>
      <c r="AB865" s="1"/>
    </row>
    <row r="866" spans="1:28" s="30" customFormat="1" ht="18.75">
      <c r="A866" s="6"/>
      <c r="B866" s="40"/>
      <c r="C866" s="41"/>
      <c r="D866" s="41"/>
      <c r="E866" s="41"/>
      <c r="F866" s="41"/>
      <c r="G866" s="80"/>
      <c r="H866" s="91"/>
      <c r="I866" s="18"/>
      <c r="J866" s="18"/>
      <c r="K866" s="18"/>
      <c r="L866" s="31"/>
      <c r="M866" s="7"/>
      <c r="N866" s="7"/>
      <c r="O866" s="7"/>
      <c r="P866" s="7"/>
      <c r="Q866" s="1"/>
      <c r="R866" s="1"/>
      <c r="S866" s="1"/>
      <c r="T866" s="1"/>
      <c r="U866" s="1"/>
      <c r="V866" s="1"/>
      <c r="W866" s="1"/>
      <c r="X866" s="1"/>
      <c r="Y866" s="1"/>
      <c r="Z866" s="1"/>
      <c r="AA866" s="1"/>
      <c r="AB866" s="1"/>
    </row>
    <row r="867" spans="1:28" s="30" customFormat="1" ht="36" customHeight="1">
      <c r="A867" s="6"/>
      <c r="B867" s="40"/>
      <c r="C867" s="41"/>
      <c r="D867" s="41"/>
      <c r="E867" s="41"/>
      <c r="F867" s="41"/>
      <c r="G867" s="80"/>
      <c r="H867" s="91"/>
      <c r="I867" s="18"/>
      <c r="J867" s="18"/>
      <c r="K867" s="18"/>
      <c r="L867" s="31"/>
      <c r="M867" s="7"/>
      <c r="N867" s="7"/>
      <c r="O867" s="7"/>
      <c r="P867" s="7"/>
      <c r="Q867" s="1"/>
      <c r="R867" s="1"/>
      <c r="S867" s="1"/>
      <c r="T867" s="1"/>
      <c r="U867" s="1"/>
      <c r="V867" s="1"/>
      <c r="W867" s="1"/>
      <c r="X867" s="1"/>
      <c r="Y867" s="1"/>
      <c r="Z867" s="1"/>
      <c r="AA867" s="1"/>
      <c r="AB867" s="1"/>
    </row>
    <row r="868" spans="1:28" s="30" customFormat="1" ht="33.75" customHeight="1">
      <c r="A868" s="6"/>
      <c r="B868" s="40"/>
      <c r="C868" s="41"/>
      <c r="D868" s="41"/>
      <c r="E868" s="41"/>
      <c r="F868" s="41"/>
      <c r="G868" s="80"/>
      <c r="H868" s="91"/>
      <c r="I868" s="18"/>
      <c r="J868" s="18"/>
      <c r="K868" s="18"/>
      <c r="L868" s="31"/>
      <c r="M868" s="7"/>
      <c r="N868" s="7"/>
      <c r="O868" s="7"/>
      <c r="P868" s="7"/>
      <c r="Q868" s="1"/>
      <c r="R868" s="1"/>
      <c r="S868" s="1"/>
      <c r="T868" s="1"/>
      <c r="U868" s="1"/>
      <c r="V868" s="1"/>
      <c r="W868" s="1"/>
      <c r="X868" s="1"/>
      <c r="Y868" s="1"/>
      <c r="Z868" s="1"/>
      <c r="AA868" s="1"/>
      <c r="AB868" s="1"/>
    </row>
    <row r="869" spans="1:28" s="30" customFormat="1" ht="18.75">
      <c r="A869" s="6"/>
      <c r="B869" s="40"/>
      <c r="C869" s="41"/>
      <c r="D869" s="41"/>
      <c r="E869" s="41"/>
      <c r="F869" s="41"/>
      <c r="G869" s="80"/>
      <c r="H869" s="91"/>
      <c r="I869" s="18"/>
      <c r="J869" s="18"/>
      <c r="K869" s="18"/>
      <c r="L869" s="31"/>
      <c r="M869" s="7"/>
      <c r="N869" s="7"/>
      <c r="O869" s="7"/>
      <c r="P869" s="7"/>
      <c r="Q869" s="1"/>
      <c r="R869" s="1"/>
      <c r="S869" s="1"/>
      <c r="T869" s="1"/>
      <c r="U869" s="1"/>
      <c r="V869" s="1"/>
      <c r="W869" s="1"/>
      <c r="X869" s="1"/>
      <c r="Y869" s="1"/>
      <c r="Z869" s="1"/>
      <c r="AA869" s="1"/>
      <c r="AB869" s="1"/>
    </row>
    <row r="870" spans="1:28" s="30" customFormat="1" ht="32.25" customHeight="1">
      <c r="A870" s="6"/>
      <c r="B870" s="40"/>
      <c r="C870" s="41"/>
      <c r="D870" s="41"/>
      <c r="E870" s="41"/>
      <c r="F870" s="41"/>
      <c r="G870" s="80"/>
      <c r="H870" s="91"/>
      <c r="I870" s="18"/>
      <c r="J870" s="18"/>
      <c r="K870" s="18"/>
      <c r="L870" s="31"/>
      <c r="M870" s="7"/>
      <c r="N870" s="7"/>
      <c r="O870" s="7"/>
      <c r="P870" s="7"/>
      <c r="Q870" s="1"/>
      <c r="R870" s="1"/>
      <c r="S870" s="1"/>
      <c r="T870" s="1"/>
      <c r="U870" s="1"/>
      <c r="V870" s="1"/>
      <c r="W870" s="1"/>
      <c r="X870" s="1"/>
      <c r="Y870" s="1"/>
      <c r="Z870" s="1"/>
      <c r="AA870" s="1"/>
      <c r="AB870" s="1"/>
    </row>
    <row r="871" spans="1:28" s="30" customFormat="1" ht="18.75">
      <c r="A871" s="6"/>
      <c r="B871" s="40"/>
      <c r="C871" s="41"/>
      <c r="D871" s="41"/>
      <c r="E871" s="41"/>
      <c r="F871" s="41"/>
      <c r="G871" s="80"/>
      <c r="H871" s="91"/>
      <c r="I871" s="18"/>
      <c r="J871" s="18"/>
      <c r="K871" s="18"/>
      <c r="L871" s="31"/>
      <c r="M871" s="7"/>
      <c r="N871" s="7"/>
      <c r="O871" s="7"/>
      <c r="P871" s="7"/>
      <c r="Q871" s="1"/>
      <c r="R871" s="1"/>
      <c r="S871" s="1"/>
      <c r="T871" s="1"/>
      <c r="U871" s="1"/>
      <c r="V871" s="1"/>
      <c r="W871" s="1"/>
      <c r="X871" s="1"/>
      <c r="Y871" s="1"/>
      <c r="Z871" s="1"/>
      <c r="AA871" s="1"/>
      <c r="AB871" s="1"/>
    </row>
    <row r="872" spans="1:28" s="30" customFormat="1" ht="34.5" customHeight="1">
      <c r="A872" s="6"/>
      <c r="B872" s="40"/>
      <c r="C872" s="41"/>
      <c r="D872" s="41"/>
      <c r="E872" s="41"/>
      <c r="F872" s="41"/>
      <c r="G872" s="80"/>
      <c r="H872" s="91"/>
      <c r="I872" s="18"/>
      <c r="J872" s="18"/>
      <c r="K872" s="18"/>
      <c r="L872" s="31"/>
      <c r="M872" s="7"/>
      <c r="N872" s="7"/>
      <c r="O872" s="7"/>
      <c r="P872" s="7"/>
      <c r="Q872" s="1"/>
      <c r="R872" s="1"/>
      <c r="S872" s="1"/>
      <c r="T872" s="1"/>
      <c r="U872" s="1"/>
      <c r="V872" s="1"/>
      <c r="W872" s="1"/>
      <c r="X872" s="1"/>
      <c r="Y872" s="1"/>
      <c r="Z872" s="1"/>
      <c r="AA872" s="1"/>
      <c r="AB872" s="1"/>
    </row>
    <row r="873" spans="1:28" s="30" customFormat="1" ht="18.75">
      <c r="A873" s="6"/>
      <c r="B873" s="40"/>
      <c r="C873" s="41"/>
      <c r="D873" s="41"/>
      <c r="E873" s="41"/>
      <c r="F873" s="41"/>
      <c r="G873" s="80"/>
      <c r="H873" s="91"/>
      <c r="I873" s="18"/>
      <c r="J873" s="18"/>
      <c r="K873" s="18"/>
      <c r="L873" s="31"/>
      <c r="M873" s="7"/>
      <c r="N873" s="7"/>
      <c r="O873" s="7"/>
      <c r="P873" s="7"/>
      <c r="Q873" s="1"/>
      <c r="R873" s="1"/>
      <c r="S873" s="1"/>
      <c r="T873" s="1"/>
      <c r="U873" s="1"/>
      <c r="V873" s="1"/>
      <c r="W873" s="1"/>
      <c r="X873" s="1"/>
      <c r="Y873" s="1"/>
      <c r="Z873" s="1"/>
      <c r="AA873" s="1"/>
      <c r="AB873" s="1"/>
    </row>
    <row r="874" spans="1:28" s="30" customFormat="1" ht="30.75" customHeight="1">
      <c r="A874" s="6"/>
      <c r="B874" s="40"/>
      <c r="C874" s="41"/>
      <c r="D874" s="41"/>
      <c r="E874" s="41"/>
      <c r="F874" s="41"/>
      <c r="G874" s="80"/>
      <c r="H874" s="91"/>
      <c r="I874" s="18"/>
      <c r="J874" s="18"/>
      <c r="K874" s="18"/>
      <c r="L874" s="31"/>
      <c r="M874" s="7"/>
      <c r="N874" s="7"/>
      <c r="O874" s="7"/>
      <c r="P874" s="7"/>
      <c r="Q874" s="1"/>
      <c r="R874" s="1"/>
      <c r="S874" s="1"/>
      <c r="T874" s="1"/>
      <c r="U874" s="1"/>
      <c r="V874" s="1"/>
      <c r="W874" s="1"/>
      <c r="X874" s="1"/>
      <c r="Y874" s="1"/>
      <c r="Z874" s="1"/>
      <c r="AA874" s="1"/>
      <c r="AB874" s="1"/>
    </row>
    <row r="875" spans="1:28" s="30" customFormat="1" ht="18.75">
      <c r="A875" s="6"/>
      <c r="B875" s="40"/>
      <c r="C875" s="41"/>
      <c r="D875" s="41"/>
      <c r="E875" s="41"/>
      <c r="F875" s="41"/>
      <c r="G875" s="80"/>
      <c r="H875" s="91"/>
      <c r="I875" s="18"/>
      <c r="J875" s="18"/>
      <c r="K875" s="18"/>
      <c r="L875" s="31"/>
      <c r="M875" s="7"/>
      <c r="N875" s="7"/>
      <c r="O875" s="7"/>
      <c r="P875" s="7"/>
      <c r="Q875" s="1"/>
      <c r="R875" s="1"/>
      <c r="S875" s="1"/>
      <c r="T875" s="1"/>
      <c r="U875" s="1"/>
      <c r="V875" s="1"/>
      <c r="W875" s="1"/>
      <c r="X875" s="1"/>
      <c r="Y875" s="1"/>
      <c r="Z875" s="1"/>
      <c r="AA875" s="1"/>
      <c r="AB875" s="1"/>
    </row>
    <row r="876" spans="1:28" s="30" customFormat="1" ht="31.5" customHeight="1">
      <c r="A876" s="6"/>
      <c r="B876" s="40"/>
      <c r="C876" s="41"/>
      <c r="D876" s="41"/>
      <c r="E876" s="41"/>
      <c r="F876" s="41"/>
      <c r="G876" s="80"/>
      <c r="H876" s="91"/>
      <c r="I876" s="18"/>
      <c r="J876" s="18"/>
      <c r="K876" s="18"/>
      <c r="L876" s="31"/>
      <c r="M876" s="7"/>
      <c r="N876" s="7"/>
      <c r="O876" s="7"/>
      <c r="P876" s="7"/>
      <c r="Q876" s="1"/>
      <c r="R876" s="1"/>
      <c r="S876" s="1"/>
      <c r="T876" s="1"/>
      <c r="U876" s="1"/>
      <c r="V876" s="1"/>
      <c r="W876" s="1"/>
      <c r="X876" s="1"/>
      <c r="Y876" s="1"/>
      <c r="Z876" s="1"/>
      <c r="AA876" s="1"/>
      <c r="AB876" s="1"/>
    </row>
    <row r="877" spans="1:28" s="30" customFormat="1" ht="18.75">
      <c r="A877" s="6"/>
      <c r="B877" s="40"/>
      <c r="C877" s="41"/>
      <c r="D877" s="41"/>
      <c r="E877" s="41"/>
      <c r="F877" s="41"/>
      <c r="G877" s="80"/>
      <c r="H877" s="91"/>
      <c r="I877" s="18"/>
      <c r="J877" s="18"/>
      <c r="K877" s="18"/>
      <c r="L877" s="31"/>
      <c r="M877" s="7"/>
      <c r="N877" s="7"/>
      <c r="O877" s="7"/>
      <c r="P877" s="7"/>
      <c r="Q877" s="1"/>
      <c r="R877" s="1"/>
      <c r="S877" s="1"/>
      <c r="T877" s="1"/>
      <c r="U877" s="1"/>
      <c r="V877" s="1"/>
      <c r="W877" s="1"/>
      <c r="X877" s="1"/>
      <c r="Y877" s="1"/>
      <c r="Z877" s="1"/>
      <c r="AA877" s="1"/>
      <c r="AB877" s="1"/>
    </row>
    <row r="878" spans="1:28" s="30" customFormat="1" ht="39" customHeight="1">
      <c r="A878" s="6"/>
      <c r="B878" s="40"/>
      <c r="C878" s="41"/>
      <c r="D878" s="41"/>
      <c r="E878" s="41"/>
      <c r="F878" s="41"/>
      <c r="G878" s="80"/>
      <c r="H878" s="91"/>
      <c r="I878" s="18"/>
      <c r="J878" s="18"/>
      <c r="K878" s="18"/>
      <c r="L878" s="31"/>
      <c r="M878" s="7"/>
      <c r="N878" s="7"/>
      <c r="O878" s="7"/>
      <c r="P878" s="7"/>
      <c r="Q878" s="1"/>
      <c r="R878" s="1"/>
      <c r="S878" s="1"/>
      <c r="T878" s="1"/>
      <c r="U878" s="1"/>
      <c r="V878" s="1"/>
      <c r="W878" s="1"/>
      <c r="X878" s="1"/>
      <c r="Y878" s="1"/>
      <c r="Z878" s="1"/>
      <c r="AA878" s="1"/>
      <c r="AB878" s="1"/>
    </row>
    <row r="879" spans="1:28" s="30" customFormat="1" ht="66" customHeight="1">
      <c r="A879" s="6"/>
      <c r="B879" s="40"/>
      <c r="C879" s="41"/>
      <c r="D879" s="41"/>
      <c r="E879" s="41"/>
      <c r="F879" s="41"/>
      <c r="G879" s="80"/>
      <c r="H879" s="91"/>
      <c r="I879" s="18"/>
      <c r="J879" s="18"/>
      <c r="K879" s="18"/>
      <c r="L879" s="31"/>
      <c r="M879" s="7"/>
      <c r="N879" s="7"/>
      <c r="O879" s="7"/>
      <c r="P879" s="7"/>
      <c r="Q879" s="1"/>
      <c r="R879" s="1"/>
      <c r="S879" s="1"/>
      <c r="T879" s="1"/>
      <c r="U879" s="1"/>
      <c r="V879" s="1"/>
      <c r="W879" s="1"/>
      <c r="X879" s="1"/>
      <c r="Y879" s="1"/>
      <c r="Z879" s="1"/>
      <c r="AA879" s="1"/>
      <c r="AB879" s="1"/>
    </row>
    <row r="880" spans="1:28" s="30" customFormat="1" ht="31.5" customHeight="1">
      <c r="A880" s="6"/>
      <c r="B880" s="40"/>
      <c r="C880" s="41"/>
      <c r="D880" s="41"/>
      <c r="E880" s="41"/>
      <c r="F880" s="41"/>
      <c r="G880" s="80"/>
      <c r="H880" s="91"/>
      <c r="I880" s="18"/>
      <c r="J880" s="18"/>
      <c r="K880" s="18"/>
      <c r="L880" s="31"/>
      <c r="M880" s="7"/>
      <c r="N880" s="7"/>
      <c r="O880" s="7"/>
      <c r="P880" s="7"/>
      <c r="Q880" s="1"/>
      <c r="R880" s="1"/>
      <c r="S880" s="1"/>
      <c r="T880" s="1"/>
      <c r="U880" s="1"/>
      <c r="V880" s="1"/>
      <c r="W880" s="1"/>
      <c r="X880" s="1"/>
      <c r="Y880" s="1"/>
      <c r="Z880" s="1"/>
      <c r="AA880" s="1"/>
      <c r="AB880" s="1"/>
    </row>
    <row r="881" spans="1:28" s="30" customFormat="1" ht="84.75" customHeight="1">
      <c r="A881" s="6"/>
      <c r="B881" s="40"/>
      <c r="C881" s="41"/>
      <c r="D881" s="41"/>
      <c r="E881" s="41"/>
      <c r="F881" s="41"/>
      <c r="G881" s="80"/>
      <c r="H881" s="91"/>
      <c r="I881" s="18"/>
      <c r="J881" s="18"/>
      <c r="K881" s="18"/>
      <c r="L881" s="31"/>
      <c r="M881" s="7"/>
      <c r="N881" s="7"/>
      <c r="O881" s="7"/>
      <c r="P881" s="7"/>
      <c r="Q881" s="1"/>
      <c r="R881" s="1"/>
      <c r="S881" s="1"/>
      <c r="T881" s="1"/>
      <c r="U881" s="1"/>
      <c r="V881" s="1"/>
      <c r="W881" s="1"/>
      <c r="X881" s="1"/>
      <c r="Y881" s="1"/>
      <c r="Z881" s="1"/>
      <c r="AA881" s="1"/>
      <c r="AB881" s="1"/>
    </row>
    <row r="882" spans="1:28" s="30" customFormat="1" ht="101.25" customHeight="1">
      <c r="A882" s="6"/>
      <c r="B882" s="40"/>
      <c r="C882" s="41"/>
      <c r="D882" s="41"/>
      <c r="E882" s="41"/>
      <c r="F882" s="41"/>
      <c r="G882" s="80"/>
      <c r="H882" s="91"/>
      <c r="I882" s="18"/>
      <c r="J882" s="18"/>
      <c r="K882" s="18"/>
      <c r="L882" s="31"/>
      <c r="M882" s="7"/>
      <c r="N882" s="7"/>
      <c r="O882" s="7"/>
      <c r="P882" s="7"/>
      <c r="Q882" s="1"/>
      <c r="R882" s="1"/>
      <c r="S882" s="1"/>
      <c r="T882" s="1"/>
      <c r="U882" s="1"/>
      <c r="V882" s="1"/>
      <c r="W882" s="1"/>
      <c r="X882" s="1"/>
      <c r="Y882" s="1"/>
      <c r="Z882" s="1"/>
      <c r="AA882" s="1"/>
      <c r="AB882" s="1"/>
    </row>
    <row r="883" spans="1:28" s="30" customFormat="1" ht="31.5" customHeight="1">
      <c r="A883" s="6"/>
      <c r="B883" s="40"/>
      <c r="C883" s="41"/>
      <c r="D883" s="41"/>
      <c r="E883" s="41"/>
      <c r="F883" s="41"/>
      <c r="G883" s="80"/>
      <c r="H883" s="91"/>
      <c r="I883" s="18"/>
      <c r="J883" s="18"/>
      <c r="K883" s="18"/>
      <c r="L883" s="31"/>
      <c r="M883" s="7"/>
      <c r="N883" s="7"/>
      <c r="O883" s="7"/>
      <c r="P883" s="7"/>
      <c r="Q883" s="1"/>
      <c r="R883" s="1"/>
      <c r="S883" s="1"/>
      <c r="T883" s="1"/>
      <c r="U883" s="1"/>
      <c r="V883" s="1"/>
      <c r="W883" s="1"/>
      <c r="X883" s="1"/>
      <c r="Y883" s="1"/>
      <c r="Z883" s="1"/>
      <c r="AA883" s="1"/>
      <c r="AB883" s="1"/>
    </row>
    <row r="884" spans="1:28" s="30" customFormat="1" ht="18.75">
      <c r="A884" s="6"/>
      <c r="B884" s="40"/>
      <c r="C884" s="41"/>
      <c r="D884" s="41"/>
      <c r="E884" s="41"/>
      <c r="F884" s="41"/>
      <c r="G884" s="80"/>
      <c r="H884" s="91"/>
      <c r="I884" s="18"/>
      <c r="J884" s="18"/>
      <c r="K884" s="18"/>
      <c r="L884" s="31"/>
      <c r="M884" s="7"/>
      <c r="N884" s="7"/>
      <c r="O884" s="7"/>
      <c r="P884" s="7"/>
      <c r="Q884" s="1"/>
      <c r="R884" s="1"/>
      <c r="S884" s="1"/>
      <c r="T884" s="1"/>
      <c r="U884" s="1"/>
      <c r="V884" s="1"/>
      <c r="W884" s="1"/>
      <c r="X884" s="1"/>
      <c r="Y884" s="1"/>
      <c r="Z884" s="1"/>
      <c r="AA884" s="1"/>
      <c r="AB884" s="1"/>
    </row>
    <row r="885" spans="1:28" s="30" customFormat="1" ht="33" customHeight="1">
      <c r="A885" s="6"/>
      <c r="B885" s="40"/>
      <c r="C885" s="41"/>
      <c r="D885" s="41"/>
      <c r="E885" s="41"/>
      <c r="F885" s="41"/>
      <c r="G885" s="80"/>
      <c r="H885" s="91"/>
      <c r="I885" s="18"/>
      <c r="J885" s="18"/>
      <c r="K885" s="18"/>
      <c r="L885" s="31"/>
      <c r="M885" s="7"/>
      <c r="N885" s="7"/>
      <c r="O885" s="7"/>
      <c r="P885" s="7"/>
      <c r="Q885" s="1"/>
      <c r="R885" s="1"/>
      <c r="S885" s="1"/>
      <c r="T885" s="1"/>
      <c r="U885" s="1"/>
      <c r="V885" s="1"/>
      <c r="W885" s="1"/>
      <c r="X885" s="1"/>
      <c r="Y885" s="1"/>
      <c r="Z885" s="1"/>
      <c r="AA885" s="1"/>
      <c r="AB885" s="1"/>
    </row>
    <row r="886" spans="1:28" s="30" customFormat="1" ht="18.75">
      <c r="A886" s="6"/>
      <c r="B886" s="40"/>
      <c r="C886" s="41"/>
      <c r="D886" s="41"/>
      <c r="E886" s="41"/>
      <c r="F886" s="41"/>
      <c r="G886" s="80"/>
      <c r="H886" s="91"/>
      <c r="I886" s="18"/>
      <c r="J886" s="18"/>
      <c r="K886" s="18"/>
      <c r="L886" s="31"/>
      <c r="M886" s="7"/>
      <c r="N886" s="7"/>
      <c r="O886" s="7"/>
      <c r="P886" s="7"/>
      <c r="Q886" s="1"/>
      <c r="R886" s="1"/>
      <c r="S886" s="1"/>
      <c r="T886" s="1"/>
      <c r="U886" s="1"/>
      <c r="V886" s="1"/>
      <c r="W886" s="1"/>
      <c r="X886" s="1"/>
      <c r="Y886" s="1"/>
      <c r="Z886" s="1"/>
      <c r="AA886" s="1"/>
      <c r="AB886" s="1"/>
    </row>
    <row r="887" spans="1:28" s="30" customFormat="1" ht="34.5" customHeight="1">
      <c r="A887" s="6"/>
      <c r="B887" s="40"/>
      <c r="C887" s="41"/>
      <c r="D887" s="41"/>
      <c r="E887" s="41"/>
      <c r="F887" s="41"/>
      <c r="G887" s="80"/>
      <c r="H887" s="91"/>
      <c r="I887" s="18"/>
      <c r="J887" s="18"/>
      <c r="K887" s="18"/>
      <c r="L887" s="31"/>
      <c r="M887" s="7"/>
      <c r="N887" s="7"/>
      <c r="O887" s="7"/>
      <c r="P887" s="7"/>
      <c r="Q887" s="1"/>
      <c r="R887" s="1"/>
      <c r="S887" s="1"/>
      <c r="T887" s="1"/>
      <c r="U887" s="1"/>
      <c r="V887" s="1"/>
      <c r="W887" s="1"/>
      <c r="X887" s="1"/>
      <c r="Y887" s="1"/>
      <c r="Z887" s="1"/>
      <c r="AA887" s="1"/>
      <c r="AB887" s="1"/>
    </row>
    <row r="888" spans="1:28" s="30" customFormat="1" ht="18.75">
      <c r="A888" s="6"/>
      <c r="B888" s="40"/>
      <c r="C888" s="41"/>
      <c r="D888" s="41"/>
      <c r="E888" s="41"/>
      <c r="F888" s="41"/>
      <c r="G888" s="80"/>
      <c r="H888" s="91"/>
      <c r="I888" s="18"/>
      <c r="J888" s="18"/>
      <c r="K888" s="18"/>
      <c r="L888" s="31"/>
      <c r="M888" s="7"/>
      <c r="N888" s="7"/>
      <c r="O888" s="7"/>
      <c r="P888" s="7"/>
      <c r="Q888" s="1"/>
      <c r="R888" s="1"/>
      <c r="S888" s="1"/>
      <c r="T888" s="1"/>
      <c r="U888" s="1"/>
      <c r="V888" s="1"/>
      <c r="W888" s="1"/>
      <c r="X888" s="1"/>
      <c r="Y888" s="1"/>
      <c r="Z888" s="1"/>
      <c r="AA888" s="1"/>
      <c r="AB888" s="1"/>
    </row>
    <row r="889" spans="1:28" s="30" customFormat="1" ht="18.75">
      <c r="A889" s="6"/>
      <c r="B889" s="40"/>
      <c r="C889" s="41"/>
      <c r="D889" s="41"/>
      <c r="E889" s="41"/>
      <c r="F889" s="41"/>
      <c r="G889" s="80"/>
      <c r="H889" s="91"/>
      <c r="I889" s="18"/>
      <c r="J889" s="18"/>
      <c r="K889" s="18"/>
      <c r="L889" s="31"/>
      <c r="M889" s="7"/>
      <c r="N889" s="7"/>
      <c r="O889" s="7"/>
      <c r="P889" s="7"/>
      <c r="Q889" s="1"/>
      <c r="R889" s="1"/>
      <c r="S889" s="1"/>
      <c r="T889" s="1"/>
      <c r="U889" s="1"/>
      <c r="V889" s="1"/>
      <c r="W889" s="1"/>
      <c r="X889" s="1"/>
      <c r="Y889" s="1"/>
      <c r="Z889" s="1"/>
      <c r="AA889" s="1"/>
      <c r="AB889" s="1"/>
    </row>
    <row r="890" spans="1:28" s="30" customFormat="1" ht="34.5" customHeight="1">
      <c r="A890" s="6"/>
      <c r="B890" s="40"/>
      <c r="C890" s="41"/>
      <c r="D890" s="41"/>
      <c r="E890" s="41"/>
      <c r="F890" s="41"/>
      <c r="G890" s="80"/>
      <c r="H890" s="91"/>
      <c r="I890" s="18"/>
      <c r="J890" s="18"/>
      <c r="K890" s="18"/>
      <c r="L890" s="31"/>
      <c r="M890" s="7"/>
      <c r="N890" s="7"/>
      <c r="O890" s="7"/>
      <c r="P890" s="7"/>
      <c r="Q890" s="1"/>
      <c r="R890" s="1"/>
      <c r="S890" s="1"/>
      <c r="T890" s="1"/>
      <c r="U890" s="1"/>
      <c r="V890" s="1"/>
      <c r="W890" s="1"/>
      <c r="X890" s="1"/>
      <c r="Y890" s="1"/>
      <c r="Z890" s="1"/>
      <c r="AA890" s="1"/>
      <c r="AB890" s="1"/>
    </row>
    <row r="891" spans="1:28" s="30" customFormat="1" ht="110.25" customHeight="1">
      <c r="A891" s="6"/>
      <c r="B891" s="40"/>
      <c r="C891" s="41"/>
      <c r="D891" s="41"/>
      <c r="E891" s="41"/>
      <c r="F891" s="41"/>
      <c r="G891" s="80"/>
      <c r="H891" s="91"/>
      <c r="I891" s="18"/>
      <c r="J891" s="18"/>
      <c r="K891" s="18"/>
      <c r="L891" s="31"/>
      <c r="M891" s="7"/>
      <c r="N891" s="7"/>
      <c r="O891" s="7"/>
      <c r="P891" s="7"/>
      <c r="Q891" s="1"/>
      <c r="R891" s="1"/>
      <c r="S891" s="1"/>
      <c r="T891" s="1"/>
      <c r="U891" s="1"/>
      <c r="V891" s="1"/>
      <c r="W891" s="1"/>
      <c r="X891" s="1"/>
      <c r="Y891" s="1"/>
      <c r="Z891" s="1"/>
      <c r="AA891" s="1"/>
      <c r="AB891" s="1"/>
    </row>
    <row r="892" spans="1:28" s="30" customFormat="1" ht="35.25" customHeight="1">
      <c r="A892" s="6"/>
      <c r="B892" s="40"/>
      <c r="C892" s="41"/>
      <c r="D892" s="41"/>
      <c r="E892" s="41"/>
      <c r="F892" s="41"/>
      <c r="G892" s="80"/>
      <c r="H892" s="91"/>
      <c r="I892" s="18"/>
      <c r="J892" s="18"/>
      <c r="K892" s="18"/>
      <c r="L892" s="31"/>
      <c r="M892" s="7"/>
      <c r="N892" s="7"/>
      <c r="O892" s="7"/>
      <c r="P892" s="7"/>
      <c r="Q892" s="1"/>
      <c r="R892" s="1"/>
      <c r="S892" s="1"/>
      <c r="T892" s="1"/>
      <c r="U892" s="1"/>
      <c r="V892" s="1"/>
      <c r="W892" s="1"/>
      <c r="X892" s="1"/>
      <c r="Y892" s="1"/>
      <c r="Z892" s="1"/>
      <c r="AA892" s="1"/>
      <c r="AB892" s="1"/>
    </row>
    <row r="893" spans="1:28" s="30" customFormat="1" ht="18.75">
      <c r="A893" s="6"/>
      <c r="B893" s="40"/>
      <c r="C893" s="41"/>
      <c r="D893" s="41"/>
      <c r="E893" s="41"/>
      <c r="F893" s="41"/>
      <c r="G893" s="80"/>
      <c r="H893" s="91"/>
      <c r="I893" s="18"/>
      <c r="J893" s="18"/>
      <c r="K893" s="18"/>
      <c r="L893" s="31"/>
      <c r="M893" s="7"/>
      <c r="N893" s="7"/>
      <c r="O893" s="7"/>
      <c r="P893" s="7"/>
      <c r="Q893" s="1"/>
      <c r="R893" s="1"/>
      <c r="S893" s="1"/>
      <c r="T893" s="1"/>
      <c r="U893" s="1"/>
      <c r="V893" s="1"/>
      <c r="W893" s="1"/>
      <c r="X893" s="1"/>
      <c r="Y893" s="1"/>
      <c r="Z893" s="1"/>
      <c r="AA893" s="1"/>
      <c r="AB893" s="1"/>
    </row>
    <row r="894" spans="1:7" ht="32.25" customHeight="1">
      <c r="A894" s="6"/>
      <c r="G894" s="80"/>
    </row>
    <row r="895" spans="1:7" ht="18.75">
      <c r="A895" s="6"/>
      <c r="G895" s="80"/>
    </row>
    <row r="896" spans="1:7" ht="33" customHeight="1">
      <c r="A896" s="6"/>
      <c r="G896" s="80"/>
    </row>
    <row r="897" spans="1:7" ht="62.25" customHeight="1">
      <c r="A897" s="6"/>
      <c r="G897" s="80"/>
    </row>
    <row r="898" spans="1:7" ht="34.5" customHeight="1">
      <c r="A898" s="6"/>
      <c r="G898" s="80"/>
    </row>
    <row r="899" ht="18.75">
      <c r="G899" s="80"/>
    </row>
    <row r="900" spans="1:16" s="2" customFormat="1" ht="18.75">
      <c r="A900" s="17"/>
      <c r="B900" s="44"/>
      <c r="C900" s="45"/>
      <c r="D900" s="45"/>
      <c r="E900" s="45"/>
      <c r="F900" s="45"/>
      <c r="G900" s="79"/>
      <c r="H900" s="92"/>
      <c r="I900" s="19"/>
      <c r="J900" s="19"/>
      <c r="K900" s="19"/>
      <c r="L900" s="31"/>
      <c r="M900" s="174"/>
      <c r="N900" s="174"/>
      <c r="O900" s="174"/>
      <c r="P900" s="174"/>
    </row>
    <row r="901" spans="2:12" s="6" customFormat="1" ht="18.75">
      <c r="B901" s="40"/>
      <c r="C901" s="40"/>
      <c r="D901" s="40"/>
      <c r="E901" s="40"/>
      <c r="F901" s="40"/>
      <c r="G901" s="80"/>
      <c r="H901" s="90"/>
      <c r="I901" s="14"/>
      <c r="J901" s="14"/>
      <c r="K901" s="14"/>
      <c r="L901" s="34"/>
    </row>
    <row r="902" spans="2:12" s="6" customFormat="1" ht="18.75">
      <c r="B902" s="40"/>
      <c r="C902" s="40"/>
      <c r="D902" s="40"/>
      <c r="E902" s="40"/>
      <c r="F902" s="40"/>
      <c r="G902" s="80"/>
      <c r="H902" s="90"/>
      <c r="I902" s="14"/>
      <c r="J902" s="14"/>
      <c r="K902" s="14"/>
      <c r="L902" s="34"/>
    </row>
    <row r="903" spans="2:12" s="6" customFormat="1" ht="18.75" customHeight="1">
      <c r="B903" s="40"/>
      <c r="C903" s="40"/>
      <c r="D903" s="40"/>
      <c r="E903" s="40"/>
      <c r="F903" s="40"/>
      <c r="G903" s="80"/>
      <c r="H903" s="90"/>
      <c r="I903" s="14"/>
      <c r="J903" s="14"/>
      <c r="K903" s="14"/>
      <c r="L903" s="34"/>
    </row>
    <row r="904" spans="1:12" s="5" customFormat="1" ht="18.75">
      <c r="A904" s="6"/>
      <c r="B904" s="40"/>
      <c r="C904" s="40"/>
      <c r="D904" s="40"/>
      <c r="E904" s="40"/>
      <c r="F904" s="40"/>
      <c r="G904" s="80"/>
      <c r="H904" s="93"/>
      <c r="I904" s="13"/>
      <c r="J904" s="13"/>
      <c r="K904" s="13"/>
      <c r="L904" s="34"/>
    </row>
    <row r="905" spans="1:12" s="5" customFormat="1" ht="18.75">
      <c r="A905" s="6"/>
      <c r="B905" s="40"/>
      <c r="C905" s="40"/>
      <c r="D905" s="40"/>
      <c r="E905" s="40"/>
      <c r="F905" s="40"/>
      <c r="G905" s="80"/>
      <c r="H905" s="93"/>
      <c r="I905" s="13"/>
      <c r="J905" s="13"/>
      <c r="K905" s="13"/>
      <c r="L905" s="34"/>
    </row>
    <row r="906" spans="1:12" s="5" customFormat="1" ht="18.75">
      <c r="A906" s="6"/>
      <c r="B906" s="40"/>
      <c r="C906" s="40"/>
      <c r="D906" s="40"/>
      <c r="E906" s="40"/>
      <c r="F906" s="40"/>
      <c r="G906" s="80"/>
      <c r="H906" s="93"/>
      <c r="I906" s="13"/>
      <c r="J906" s="13"/>
      <c r="K906" s="13"/>
      <c r="L906" s="34"/>
    </row>
    <row r="907" spans="1:12" s="5" customFormat="1" ht="18.75">
      <c r="A907" s="6"/>
      <c r="B907" s="40"/>
      <c r="C907" s="40"/>
      <c r="D907" s="40"/>
      <c r="E907" s="40"/>
      <c r="F907" s="40"/>
      <c r="G907" s="80"/>
      <c r="H907" s="93"/>
      <c r="I907" s="13"/>
      <c r="J907" s="13"/>
      <c r="K907" s="13"/>
      <c r="L907" s="34"/>
    </row>
    <row r="908" spans="2:12" s="6" customFormat="1" ht="18.75">
      <c r="B908" s="40"/>
      <c r="C908" s="40"/>
      <c r="D908" s="40"/>
      <c r="E908" s="40"/>
      <c r="F908" s="40"/>
      <c r="G908" s="80"/>
      <c r="H908" s="90"/>
      <c r="I908" s="14"/>
      <c r="J908" s="14"/>
      <c r="K908" s="14"/>
      <c r="L908" s="34"/>
    </row>
    <row r="909" spans="2:12" s="6" customFormat="1" ht="18.75">
      <c r="B909" s="40"/>
      <c r="C909" s="40"/>
      <c r="D909" s="40"/>
      <c r="E909" s="40"/>
      <c r="F909" s="40"/>
      <c r="G909" s="80"/>
      <c r="H909" s="90"/>
      <c r="I909" s="14"/>
      <c r="J909" s="14"/>
      <c r="K909" s="14"/>
      <c r="L909" s="34"/>
    </row>
    <row r="910" spans="2:12" s="6" customFormat="1" ht="18.75">
      <c r="B910" s="40"/>
      <c r="C910" s="40"/>
      <c r="D910" s="40"/>
      <c r="E910" s="40"/>
      <c r="F910" s="40"/>
      <c r="G910" s="80"/>
      <c r="H910" s="90"/>
      <c r="I910" s="14"/>
      <c r="J910" s="14"/>
      <c r="K910" s="14"/>
      <c r="L910" s="34"/>
    </row>
    <row r="911" spans="2:12" s="6" customFormat="1" ht="18.75">
      <c r="B911" s="40"/>
      <c r="C911" s="40"/>
      <c r="D911" s="40"/>
      <c r="E911" s="40"/>
      <c r="F911" s="40"/>
      <c r="G911" s="80"/>
      <c r="H911" s="90"/>
      <c r="I911" s="14"/>
      <c r="J911" s="14"/>
      <c r="K911" s="14"/>
      <c r="L911" s="34"/>
    </row>
    <row r="912" spans="2:12" s="6" customFormat="1" ht="18.75">
      <c r="B912" s="40"/>
      <c r="C912" s="40"/>
      <c r="D912" s="40"/>
      <c r="E912" s="40"/>
      <c r="F912" s="40"/>
      <c r="G912" s="80"/>
      <c r="H912" s="90"/>
      <c r="I912" s="14"/>
      <c r="J912" s="14"/>
      <c r="K912" s="14"/>
      <c r="L912" s="34"/>
    </row>
    <row r="913" spans="2:12" s="6" customFormat="1" ht="18.75">
      <c r="B913" s="40"/>
      <c r="C913" s="40"/>
      <c r="D913" s="40"/>
      <c r="E913" s="40"/>
      <c r="F913" s="40"/>
      <c r="G913" s="80"/>
      <c r="H913" s="90"/>
      <c r="I913" s="14"/>
      <c r="J913" s="14"/>
      <c r="K913" s="14"/>
      <c r="L913" s="34"/>
    </row>
    <row r="914" spans="2:12" s="6" customFormat="1" ht="18.75">
      <c r="B914" s="40"/>
      <c r="C914" s="40"/>
      <c r="D914" s="40"/>
      <c r="E914" s="40"/>
      <c r="F914" s="40"/>
      <c r="G914" s="80"/>
      <c r="H914" s="90"/>
      <c r="I914" s="14"/>
      <c r="J914" s="14"/>
      <c r="K914" s="14"/>
      <c r="L914" s="34"/>
    </row>
    <row r="915" ht="18.75">
      <c r="G915" s="80"/>
    </row>
    <row r="916" ht="18.75">
      <c r="G916" s="80"/>
    </row>
    <row r="917" ht="18.75">
      <c r="G917" s="80"/>
    </row>
    <row r="918" ht="18.75">
      <c r="G918" s="80"/>
    </row>
    <row r="919" ht="18.75">
      <c r="G919" s="80"/>
    </row>
    <row r="920" ht="18.75">
      <c r="G920" s="80"/>
    </row>
    <row r="921" ht="18.75">
      <c r="G921" s="80"/>
    </row>
    <row r="922" spans="2:12" s="6" customFormat="1" ht="18.75">
      <c r="B922" s="40"/>
      <c r="C922" s="40"/>
      <c r="D922" s="40"/>
      <c r="E922" s="40"/>
      <c r="F922" s="40"/>
      <c r="G922" s="79"/>
      <c r="H922" s="90"/>
      <c r="I922" s="14"/>
      <c r="J922" s="14"/>
      <c r="K922" s="14"/>
      <c r="L922" s="34"/>
    </row>
    <row r="923" spans="1:12" s="6" customFormat="1" ht="18.75">
      <c r="A923" s="5"/>
      <c r="B923" s="44"/>
      <c r="C923" s="45"/>
      <c r="D923" s="45"/>
      <c r="E923" s="45"/>
      <c r="F923" s="45"/>
      <c r="G923" s="79"/>
      <c r="H923" s="90"/>
      <c r="I923" s="14"/>
      <c r="J923" s="14"/>
      <c r="K923" s="14"/>
      <c r="L923" s="34"/>
    </row>
    <row r="924" spans="2:12" s="6" customFormat="1" ht="18.75">
      <c r="B924" s="40"/>
      <c r="C924" s="40"/>
      <c r="D924" s="40"/>
      <c r="E924" s="40"/>
      <c r="F924" s="40"/>
      <c r="G924" s="80"/>
      <c r="H924" s="90"/>
      <c r="I924" s="14"/>
      <c r="J924" s="14"/>
      <c r="K924" s="14"/>
      <c r="L924" s="34"/>
    </row>
    <row r="925" spans="2:12" s="6" customFormat="1" ht="18.75">
      <c r="B925" s="40"/>
      <c r="C925" s="40"/>
      <c r="D925" s="40"/>
      <c r="E925" s="40"/>
      <c r="F925" s="40"/>
      <c r="G925" s="80"/>
      <c r="H925" s="90"/>
      <c r="I925" s="14"/>
      <c r="J925" s="14"/>
      <c r="K925" s="14"/>
      <c r="L925" s="34"/>
    </row>
    <row r="926" spans="2:12" s="6" customFormat="1" ht="21" customHeight="1">
      <c r="B926" s="40"/>
      <c r="C926" s="40"/>
      <c r="D926" s="40"/>
      <c r="E926" s="40"/>
      <c r="F926" s="40"/>
      <c r="G926" s="80"/>
      <c r="H926" s="90"/>
      <c r="I926" s="14"/>
      <c r="J926" s="14"/>
      <c r="K926" s="14"/>
      <c r="L926" s="34"/>
    </row>
    <row r="927" spans="2:12" s="6" customFormat="1" ht="22.5" customHeight="1">
      <c r="B927" s="40"/>
      <c r="C927" s="40"/>
      <c r="D927" s="40"/>
      <c r="E927" s="40"/>
      <c r="F927" s="40"/>
      <c r="G927" s="80"/>
      <c r="H927" s="90"/>
      <c r="I927" s="14"/>
      <c r="J927" s="14"/>
      <c r="K927" s="14"/>
      <c r="L927" s="34"/>
    </row>
    <row r="928" spans="1:12" s="5" customFormat="1" ht="18.75">
      <c r="A928" s="6"/>
      <c r="B928" s="40"/>
      <c r="C928" s="40"/>
      <c r="D928" s="40"/>
      <c r="E928" s="40"/>
      <c r="F928" s="40"/>
      <c r="G928" s="80"/>
      <c r="H928" s="93"/>
      <c r="I928" s="13"/>
      <c r="J928" s="13"/>
      <c r="K928" s="13"/>
      <c r="L928" s="34"/>
    </row>
    <row r="929" spans="1:12" s="6" customFormat="1" ht="18.75">
      <c r="A929" s="5"/>
      <c r="B929" s="44"/>
      <c r="C929" s="45"/>
      <c r="D929" s="45"/>
      <c r="E929" s="45"/>
      <c r="F929" s="45"/>
      <c r="G929" s="79"/>
      <c r="H929" s="90"/>
      <c r="I929" s="14"/>
      <c r="J929" s="14"/>
      <c r="K929" s="14"/>
      <c r="L929" s="34"/>
    </row>
    <row r="930" spans="2:12" s="6" customFormat="1" ht="18.75">
      <c r="B930" s="40"/>
      <c r="C930" s="40"/>
      <c r="D930" s="40"/>
      <c r="E930" s="40"/>
      <c r="F930" s="40"/>
      <c r="G930" s="80"/>
      <c r="H930" s="90"/>
      <c r="I930" s="14"/>
      <c r="J930" s="14"/>
      <c r="K930" s="14"/>
      <c r="L930" s="34"/>
    </row>
    <row r="931" spans="2:12" s="6" customFormat="1" ht="18.75">
      <c r="B931" s="40"/>
      <c r="C931" s="40"/>
      <c r="D931" s="40"/>
      <c r="E931" s="40"/>
      <c r="F931" s="40"/>
      <c r="G931" s="80"/>
      <c r="H931" s="90"/>
      <c r="I931" s="14"/>
      <c r="J931" s="14"/>
      <c r="K931" s="14"/>
      <c r="L931" s="34"/>
    </row>
    <row r="932" spans="2:12" s="6" customFormat="1" ht="21" customHeight="1">
      <c r="B932" s="40"/>
      <c r="C932" s="40"/>
      <c r="D932" s="40"/>
      <c r="E932" s="40"/>
      <c r="F932" s="40"/>
      <c r="G932" s="80"/>
      <c r="H932" s="90"/>
      <c r="I932" s="14"/>
      <c r="J932" s="14"/>
      <c r="K932" s="14"/>
      <c r="L932" s="34"/>
    </row>
    <row r="933" spans="2:12" s="6" customFormat="1" ht="18.75">
      <c r="B933" s="40"/>
      <c r="C933" s="40"/>
      <c r="D933" s="40"/>
      <c r="E933" s="40"/>
      <c r="F933" s="40"/>
      <c r="G933" s="80"/>
      <c r="H933" s="90"/>
      <c r="I933" s="14"/>
      <c r="J933" s="14"/>
      <c r="K933" s="14"/>
      <c r="L933" s="34"/>
    </row>
    <row r="934" spans="2:12" s="6" customFormat="1" ht="18.75">
      <c r="B934" s="46"/>
      <c r="C934" s="40"/>
      <c r="D934" s="40"/>
      <c r="E934" s="40"/>
      <c r="F934" s="40"/>
      <c r="G934" s="80"/>
      <c r="H934" s="90"/>
      <c r="I934" s="14"/>
      <c r="J934" s="14"/>
      <c r="K934" s="14"/>
      <c r="L934" s="34"/>
    </row>
    <row r="935" ht="18.75">
      <c r="G935" s="79"/>
    </row>
    <row r="936" spans="1:7" ht="18.75">
      <c r="A936" s="17"/>
      <c r="B936" s="44"/>
      <c r="C936" s="45"/>
      <c r="D936" s="45"/>
      <c r="E936" s="45"/>
      <c r="G936" s="79"/>
    </row>
    <row r="937" spans="3:7" ht="18.75">
      <c r="C937" s="40"/>
      <c r="G937" s="80"/>
    </row>
    <row r="938" spans="3:7" ht="18.75">
      <c r="C938" s="40"/>
      <c r="G938" s="80"/>
    </row>
    <row r="939" spans="3:7" ht="18.75">
      <c r="C939" s="40"/>
      <c r="G939" s="80"/>
    </row>
    <row r="940" ht="18.75">
      <c r="G940" s="80"/>
    </row>
    <row r="941" spans="1:7" ht="18.75">
      <c r="A941" s="16"/>
      <c r="G941" s="80"/>
    </row>
    <row r="942" spans="1:7" ht="16.5" customHeight="1">
      <c r="A942" s="16"/>
      <c r="G942" s="80"/>
    </row>
    <row r="943" spans="1:7" ht="18.75">
      <c r="A943" s="16"/>
      <c r="G943" s="80"/>
    </row>
    <row r="944" spans="1:7" ht="18.75">
      <c r="A944" s="6"/>
      <c r="G944" s="80"/>
    </row>
    <row r="945" spans="1:7" ht="18.75">
      <c r="A945" s="6"/>
      <c r="G945" s="80"/>
    </row>
    <row r="946" spans="1:7" ht="18.75">
      <c r="A946" s="6"/>
      <c r="G946" s="80"/>
    </row>
    <row r="947" spans="1:7" ht="17.25" customHeight="1">
      <c r="A947" s="6"/>
      <c r="G947" s="80"/>
    </row>
    <row r="948" spans="1:7" ht="18.75">
      <c r="A948" s="6"/>
      <c r="G948" s="80"/>
    </row>
    <row r="949" spans="1:7" ht="18.75">
      <c r="A949" s="6"/>
      <c r="G949" s="80"/>
    </row>
    <row r="950" spans="1:7" ht="18.75">
      <c r="A950" s="6"/>
      <c r="F950" s="49"/>
      <c r="G950" s="80"/>
    </row>
    <row r="951" spans="1:7" ht="18.75">
      <c r="A951" s="6"/>
      <c r="G951" s="80"/>
    </row>
    <row r="952" spans="1:7" ht="18.75">
      <c r="A952" s="6"/>
      <c r="G952" s="80"/>
    </row>
    <row r="953" spans="1:12" s="6" customFormat="1" ht="18.75">
      <c r="A953" s="5"/>
      <c r="B953" s="44"/>
      <c r="C953" s="45"/>
      <c r="D953" s="45"/>
      <c r="E953" s="45"/>
      <c r="F953" s="45"/>
      <c r="G953" s="79"/>
      <c r="H953" s="90"/>
      <c r="I953" s="14"/>
      <c r="J953" s="14"/>
      <c r="K953" s="14"/>
      <c r="L953" s="34"/>
    </row>
    <row r="954" spans="1:12" s="5" customFormat="1" ht="18.75">
      <c r="A954" s="6"/>
      <c r="B954" s="40"/>
      <c r="C954" s="40"/>
      <c r="D954" s="40"/>
      <c r="E954" s="41"/>
      <c r="F954" s="40"/>
      <c r="G954" s="80"/>
      <c r="H954" s="93"/>
      <c r="I954" s="13"/>
      <c r="J954" s="13"/>
      <c r="K954" s="13"/>
      <c r="L954" s="34"/>
    </row>
    <row r="955" spans="2:12" s="6" customFormat="1" ht="34.5" customHeight="1">
      <c r="B955" s="40"/>
      <c r="C955" s="40"/>
      <c r="D955" s="40"/>
      <c r="E955" s="41"/>
      <c r="F955" s="40"/>
      <c r="G955" s="80"/>
      <c r="H955" s="90"/>
      <c r="I955" s="14"/>
      <c r="J955" s="14"/>
      <c r="K955" s="14"/>
      <c r="L955" s="34"/>
    </row>
    <row r="956" spans="2:12" s="6" customFormat="1" ht="21.75" customHeight="1">
      <c r="B956" s="40"/>
      <c r="C956" s="40"/>
      <c r="D956" s="40"/>
      <c r="E956" s="40"/>
      <c r="F956" s="40"/>
      <c r="G956" s="80"/>
      <c r="H956" s="90"/>
      <c r="I956" s="14"/>
      <c r="J956" s="14"/>
      <c r="K956" s="14"/>
      <c r="L956" s="34"/>
    </row>
    <row r="957" spans="2:12" s="6" customFormat="1" ht="18.75">
      <c r="B957" s="40"/>
      <c r="C957" s="40"/>
      <c r="D957" s="40"/>
      <c r="E957" s="40"/>
      <c r="F957" s="40"/>
      <c r="G957" s="80"/>
      <c r="H957" s="90"/>
      <c r="I957" s="14"/>
      <c r="J957" s="14"/>
      <c r="K957" s="14"/>
      <c r="L957" s="34"/>
    </row>
    <row r="958" spans="2:12" s="6" customFormat="1" ht="18.75">
      <c r="B958" s="40"/>
      <c r="C958" s="40"/>
      <c r="D958" s="40"/>
      <c r="E958" s="40"/>
      <c r="F958" s="40"/>
      <c r="G958" s="80"/>
      <c r="H958" s="90"/>
      <c r="I958" s="14"/>
      <c r="J958" s="14"/>
      <c r="K958" s="14"/>
      <c r="L958" s="34"/>
    </row>
    <row r="959" spans="1:12" s="5" customFormat="1" ht="18.75">
      <c r="A959" s="6"/>
      <c r="B959" s="40"/>
      <c r="C959" s="40"/>
      <c r="D959" s="40"/>
      <c r="E959" s="40"/>
      <c r="F959" s="40"/>
      <c r="G959" s="80"/>
      <c r="H959" s="93"/>
      <c r="I959" s="13"/>
      <c r="J959" s="13"/>
      <c r="K959" s="13"/>
      <c r="L959" s="34"/>
    </row>
    <row r="960" spans="1:12" s="5" customFormat="1" ht="18.75">
      <c r="A960" s="6"/>
      <c r="B960" s="40"/>
      <c r="C960" s="40"/>
      <c r="D960" s="40"/>
      <c r="E960" s="40"/>
      <c r="F960" s="40"/>
      <c r="G960" s="80"/>
      <c r="H960" s="93"/>
      <c r="I960" s="13"/>
      <c r="J960" s="13"/>
      <c r="K960" s="13"/>
      <c r="L960" s="34"/>
    </row>
    <row r="961" spans="1:12" s="5" customFormat="1" ht="18.75">
      <c r="A961" s="6"/>
      <c r="B961" s="40"/>
      <c r="C961" s="40"/>
      <c r="D961" s="40"/>
      <c r="E961" s="40"/>
      <c r="F961" s="40"/>
      <c r="G961" s="80"/>
      <c r="H961" s="93"/>
      <c r="I961" s="13"/>
      <c r="J961" s="13"/>
      <c r="K961" s="13"/>
      <c r="L961" s="34"/>
    </row>
    <row r="962" spans="1:12" s="5" customFormat="1" ht="18.75">
      <c r="A962" s="6"/>
      <c r="B962" s="40"/>
      <c r="C962" s="40"/>
      <c r="D962" s="40"/>
      <c r="E962" s="40"/>
      <c r="F962" s="40"/>
      <c r="G962" s="80"/>
      <c r="H962" s="93"/>
      <c r="I962" s="13"/>
      <c r="J962" s="13"/>
      <c r="K962" s="13"/>
      <c r="L962" s="34"/>
    </row>
    <row r="963" spans="1:28" s="7" customFormat="1" ht="18.75">
      <c r="A963" s="6"/>
      <c r="B963" s="40"/>
      <c r="C963" s="40"/>
      <c r="D963" s="40"/>
      <c r="E963" s="40"/>
      <c r="F963" s="40"/>
      <c r="G963" s="80"/>
      <c r="H963" s="91"/>
      <c r="I963" s="18"/>
      <c r="J963" s="18"/>
      <c r="K963" s="18"/>
      <c r="L963" s="31"/>
      <c r="Q963" s="1"/>
      <c r="R963" s="1"/>
      <c r="S963" s="1"/>
      <c r="T963" s="1"/>
      <c r="U963" s="1"/>
      <c r="V963" s="1"/>
      <c r="W963" s="1"/>
      <c r="X963" s="1"/>
      <c r="Y963" s="1"/>
      <c r="Z963" s="1"/>
      <c r="AA963" s="1"/>
      <c r="AB963" s="1"/>
    </row>
    <row r="964" spans="1:28" s="7" customFormat="1" ht="18.75">
      <c r="A964" s="6"/>
      <c r="B964" s="40"/>
      <c r="C964" s="40"/>
      <c r="D964" s="40"/>
      <c r="E964" s="40"/>
      <c r="F964" s="40"/>
      <c r="G964" s="80"/>
      <c r="H964" s="91"/>
      <c r="I964" s="18"/>
      <c r="J964" s="18"/>
      <c r="K964" s="18"/>
      <c r="L964" s="31"/>
      <c r="Q964" s="1"/>
      <c r="R964" s="1"/>
      <c r="S964" s="1"/>
      <c r="T964" s="1"/>
      <c r="U964" s="1"/>
      <c r="V964" s="1"/>
      <c r="W964" s="1"/>
      <c r="X964" s="1"/>
      <c r="Y964" s="1"/>
      <c r="Z964" s="1"/>
      <c r="AA964" s="1"/>
      <c r="AB964" s="1"/>
    </row>
    <row r="965" spans="1:28" s="7" customFormat="1" ht="18.75">
      <c r="A965" s="6"/>
      <c r="B965" s="40"/>
      <c r="C965" s="40"/>
      <c r="D965" s="40"/>
      <c r="E965" s="40"/>
      <c r="F965" s="40"/>
      <c r="G965" s="80"/>
      <c r="H965" s="91"/>
      <c r="I965" s="18"/>
      <c r="J965" s="18"/>
      <c r="K965" s="18"/>
      <c r="L965" s="31"/>
      <c r="Q965" s="1"/>
      <c r="R965" s="1"/>
      <c r="S965" s="1"/>
      <c r="T965" s="1"/>
      <c r="U965" s="1"/>
      <c r="V965" s="1"/>
      <c r="W965" s="1"/>
      <c r="X965" s="1"/>
      <c r="Y965" s="1"/>
      <c r="Z965" s="1"/>
      <c r="AA965" s="1"/>
      <c r="AB965" s="1"/>
    </row>
    <row r="966" spans="1:28" s="7" customFormat="1" ht="18.75">
      <c r="A966" s="6"/>
      <c r="B966" s="40"/>
      <c r="C966" s="40"/>
      <c r="D966" s="40"/>
      <c r="E966" s="40"/>
      <c r="F966" s="40"/>
      <c r="G966" s="80"/>
      <c r="H966" s="91"/>
      <c r="I966" s="18"/>
      <c r="J966" s="18"/>
      <c r="K966" s="18"/>
      <c r="L966" s="31"/>
      <c r="Q966" s="1"/>
      <c r="R966" s="1"/>
      <c r="S966" s="1"/>
      <c r="T966" s="1"/>
      <c r="U966" s="1"/>
      <c r="V966" s="1"/>
      <c r="W966" s="1"/>
      <c r="X966" s="1"/>
      <c r="Y966" s="1"/>
      <c r="Z966" s="1"/>
      <c r="AA966" s="1"/>
      <c r="AB966" s="1"/>
    </row>
    <row r="967" spans="1:28" s="7" customFormat="1" ht="18.75">
      <c r="A967" s="6"/>
      <c r="B967" s="40"/>
      <c r="C967" s="40"/>
      <c r="D967" s="40"/>
      <c r="E967" s="40"/>
      <c r="F967" s="40"/>
      <c r="G967" s="80"/>
      <c r="H967" s="91"/>
      <c r="I967" s="18"/>
      <c r="J967" s="18"/>
      <c r="K967" s="18"/>
      <c r="L967" s="31"/>
      <c r="Q967" s="1"/>
      <c r="R967" s="1"/>
      <c r="S967" s="1"/>
      <c r="T967" s="1"/>
      <c r="U967" s="1"/>
      <c r="V967" s="1"/>
      <c r="W967" s="1"/>
      <c r="X967" s="1"/>
      <c r="Y967" s="1"/>
      <c r="Z967" s="1"/>
      <c r="AA967" s="1"/>
      <c r="AB967" s="1"/>
    </row>
    <row r="968" spans="1:28" s="7" customFormat="1" ht="18.75">
      <c r="A968" s="6"/>
      <c r="B968" s="40"/>
      <c r="C968" s="40"/>
      <c r="D968" s="40"/>
      <c r="E968" s="40"/>
      <c r="F968" s="40"/>
      <c r="G968" s="80"/>
      <c r="H968" s="91"/>
      <c r="I968" s="18"/>
      <c r="J968" s="18"/>
      <c r="K968" s="18"/>
      <c r="L968" s="31"/>
      <c r="Q968" s="1"/>
      <c r="R968" s="1"/>
      <c r="S968" s="1"/>
      <c r="T968" s="1"/>
      <c r="U968" s="1"/>
      <c r="V968" s="1"/>
      <c r="W968" s="1"/>
      <c r="X968" s="1"/>
      <c r="Y968" s="1"/>
      <c r="Z968" s="1"/>
      <c r="AA968" s="1"/>
      <c r="AB968" s="1"/>
    </row>
    <row r="969" spans="1:28" s="7" customFormat="1" ht="57" customHeight="1">
      <c r="A969" s="6"/>
      <c r="B969" s="40"/>
      <c r="C969" s="40"/>
      <c r="D969" s="40"/>
      <c r="E969" s="40"/>
      <c r="F969" s="40"/>
      <c r="G969" s="80"/>
      <c r="H969" s="91"/>
      <c r="I969" s="18"/>
      <c r="J969" s="18"/>
      <c r="K969" s="18"/>
      <c r="L969" s="31"/>
      <c r="Q969" s="1"/>
      <c r="R969" s="1"/>
      <c r="S969" s="1"/>
      <c r="T969" s="1"/>
      <c r="U969" s="1"/>
      <c r="V969" s="1"/>
      <c r="W969" s="1"/>
      <c r="X969" s="1"/>
      <c r="Y969" s="1"/>
      <c r="Z969" s="1"/>
      <c r="AA969" s="1"/>
      <c r="AB969" s="1"/>
    </row>
    <row r="970" spans="1:28" s="7" customFormat="1" ht="18.75">
      <c r="A970" s="6"/>
      <c r="B970" s="40"/>
      <c r="C970" s="40"/>
      <c r="D970" s="40"/>
      <c r="E970" s="40"/>
      <c r="F970" s="40"/>
      <c r="G970" s="80"/>
      <c r="H970" s="91"/>
      <c r="I970" s="18"/>
      <c r="J970" s="18"/>
      <c r="K970" s="18"/>
      <c r="L970" s="31"/>
      <c r="Q970" s="1"/>
      <c r="R970" s="1"/>
      <c r="S970" s="1"/>
      <c r="T970" s="1"/>
      <c r="U970" s="1"/>
      <c r="V970" s="1"/>
      <c r="W970" s="1"/>
      <c r="X970" s="1"/>
      <c r="Y970" s="1"/>
      <c r="Z970" s="1"/>
      <c r="AA970" s="1"/>
      <c r="AB970" s="1"/>
    </row>
    <row r="971" spans="1:12" s="5" customFormat="1" ht="18.75">
      <c r="A971" s="6"/>
      <c r="B971" s="40"/>
      <c r="C971" s="40"/>
      <c r="D971" s="40"/>
      <c r="E971" s="40"/>
      <c r="F971" s="40"/>
      <c r="G971" s="80"/>
      <c r="H971" s="93"/>
      <c r="I971" s="13"/>
      <c r="J971" s="13"/>
      <c r="K971" s="13"/>
      <c r="L971" s="34"/>
    </row>
    <row r="972" spans="1:12" s="6" customFormat="1" ht="18.75">
      <c r="A972" s="5"/>
      <c r="B972" s="44"/>
      <c r="C972" s="45"/>
      <c r="D972" s="45"/>
      <c r="E972" s="45"/>
      <c r="F972" s="45"/>
      <c r="G972" s="79"/>
      <c r="H972" s="90"/>
      <c r="I972" s="14"/>
      <c r="J972" s="14"/>
      <c r="K972" s="14"/>
      <c r="L972" s="34"/>
    </row>
    <row r="973" spans="2:12" s="6" customFormat="1" ht="18.75">
      <c r="B973" s="40"/>
      <c r="C973" s="40"/>
      <c r="D973" s="40"/>
      <c r="E973" s="41"/>
      <c r="F973" s="40"/>
      <c r="G973" s="80"/>
      <c r="H973" s="90"/>
      <c r="I973" s="14"/>
      <c r="J973" s="14"/>
      <c r="K973" s="14"/>
      <c r="L973" s="34"/>
    </row>
    <row r="974" spans="2:12" s="6" customFormat="1" ht="18.75">
      <c r="B974" s="40"/>
      <c r="C974" s="40"/>
      <c r="D974" s="40"/>
      <c r="E974" s="41"/>
      <c r="F974" s="40"/>
      <c r="G974" s="80"/>
      <c r="H974" s="90"/>
      <c r="I974" s="14"/>
      <c r="J974" s="14"/>
      <c r="K974" s="14"/>
      <c r="L974" s="34"/>
    </row>
    <row r="975" spans="2:12" s="6" customFormat="1" ht="18.75">
      <c r="B975" s="40"/>
      <c r="C975" s="40"/>
      <c r="D975" s="40"/>
      <c r="E975" s="40"/>
      <c r="F975" s="40"/>
      <c r="G975" s="80"/>
      <c r="H975" s="90"/>
      <c r="I975" s="14"/>
      <c r="J975" s="14"/>
      <c r="K975" s="14"/>
      <c r="L975" s="34"/>
    </row>
    <row r="976" spans="2:12" s="6" customFormat="1" ht="18.75">
      <c r="B976" s="40"/>
      <c r="C976" s="40"/>
      <c r="D976" s="40"/>
      <c r="E976" s="40"/>
      <c r="F976" s="40"/>
      <c r="G976" s="80"/>
      <c r="H976" s="90"/>
      <c r="I976" s="14"/>
      <c r="J976" s="14"/>
      <c r="K976" s="14"/>
      <c r="L976" s="34"/>
    </row>
    <row r="977" spans="2:12" s="6" customFormat="1" ht="18.75">
      <c r="B977" s="40"/>
      <c r="C977" s="40"/>
      <c r="D977" s="40"/>
      <c r="E977" s="40"/>
      <c r="F977" s="40"/>
      <c r="G977" s="80"/>
      <c r="H977" s="90"/>
      <c r="I977" s="14"/>
      <c r="J977" s="14"/>
      <c r="K977" s="14"/>
      <c r="L977" s="34"/>
    </row>
    <row r="978" spans="2:12" s="6" customFormat="1" ht="18.75">
      <c r="B978" s="40"/>
      <c r="C978" s="40"/>
      <c r="D978" s="40"/>
      <c r="E978" s="40"/>
      <c r="F978" s="40"/>
      <c r="G978" s="80"/>
      <c r="H978" s="90"/>
      <c r="I978" s="14"/>
      <c r="J978" s="14"/>
      <c r="K978" s="14"/>
      <c r="L978" s="34"/>
    </row>
    <row r="979" spans="2:12" s="6" customFormat="1" ht="18.75">
      <c r="B979" s="40"/>
      <c r="C979" s="40"/>
      <c r="D979" s="40"/>
      <c r="E979" s="40"/>
      <c r="F979" s="40"/>
      <c r="G979" s="80"/>
      <c r="H979" s="90"/>
      <c r="I979" s="14"/>
      <c r="J979" s="14"/>
      <c r="K979" s="14"/>
      <c r="L979" s="34"/>
    </row>
    <row r="980" spans="2:12" s="6" customFormat="1" ht="18.75">
      <c r="B980" s="40"/>
      <c r="C980" s="40"/>
      <c r="D980" s="40"/>
      <c r="E980" s="40"/>
      <c r="F980" s="40"/>
      <c r="G980" s="80"/>
      <c r="H980" s="90"/>
      <c r="I980" s="14"/>
      <c r="J980" s="14"/>
      <c r="K980" s="14"/>
      <c r="L980" s="34"/>
    </row>
    <row r="981" spans="2:12" s="6" customFormat="1" ht="18.75">
      <c r="B981" s="40"/>
      <c r="C981" s="40"/>
      <c r="D981" s="40"/>
      <c r="E981" s="40"/>
      <c r="F981" s="40"/>
      <c r="G981" s="80"/>
      <c r="H981" s="90"/>
      <c r="I981" s="14"/>
      <c r="J981" s="14"/>
      <c r="K981" s="14"/>
      <c r="L981" s="34"/>
    </row>
    <row r="982" spans="2:12" s="6" customFormat="1" ht="18.75">
      <c r="B982" s="40"/>
      <c r="C982" s="40"/>
      <c r="D982" s="40"/>
      <c r="E982" s="40"/>
      <c r="F982" s="40"/>
      <c r="G982" s="80"/>
      <c r="H982" s="90"/>
      <c r="I982" s="14"/>
      <c r="J982" s="14"/>
      <c r="K982" s="14"/>
      <c r="L982" s="34"/>
    </row>
    <row r="983" spans="2:12" s="6" customFormat="1" ht="18.75">
      <c r="B983" s="40"/>
      <c r="C983" s="40"/>
      <c r="D983" s="40"/>
      <c r="E983" s="40"/>
      <c r="F983" s="40"/>
      <c r="G983" s="80"/>
      <c r="H983" s="90"/>
      <c r="I983" s="14"/>
      <c r="J983" s="14"/>
      <c r="K983" s="14"/>
      <c r="L983" s="34"/>
    </row>
    <row r="984" spans="2:12" s="6" customFormat="1" ht="18.75">
      <c r="B984" s="40"/>
      <c r="C984" s="40"/>
      <c r="D984" s="40"/>
      <c r="E984" s="40"/>
      <c r="F984" s="40"/>
      <c r="G984" s="80"/>
      <c r="H984" s="90"/>
      <c r="I984" s="14"/>
      <c r="J984" s="14"/>
      <c r="K984" s="14"/>
      <c r="L984" s="34"/>
    </row>
    <row r="985" spans="2:12" s="6" customFormat="1" ht="18.75">
      <c r="B985" s="40"/>
      <c r="C985" s="40"/>
      <c r="D985" s="40"/>
      <c r="E985" s="40"/>
      <c r="F985" s="40"/>
      <c r="G985" s="80"/>
      <c r="H985" s="90"/>
      <c r="I985" s="14"/>
      <c r="J985" s="14"/>
      <c r="K985" s="14"/>
      <c r="L985" s="34"/>
    </row>
    <row r="986" spans="2:12" s="6" customFormat="1" ht="18.75">
      <c r="B986" s="40"/>
      <c r="C986" s="40"/>
      <c r="D986" s="40"/>
      <c r="E986" s="40"/>
      <c r="F986" s="40"/>
      <c r="G986" s="80"/>
      <c r="H986" s="90"/>
      <c r="I986" s="14"/>
      <c r="J986" s="14"/>
      <c r="K986" s="14"/>
      <c r="L986" s="34"/>
    </row>
    <row r="987" spans="2:12" s="6" customFormat="1" ht="18.75">
      <c r="B987" s="40"/>
      <c r="C987" s="40"/>
      <c r="D987" s="40"/>
      <c r="E987" s="40"/>
      <c r="F987" s="40"/>
      <c r="G987" s="80"/>
      <c r="H987" s="90"/>
      <c r="I987" s="14"/>
      <c r="J987" s="14"/>
      <c r="K987" s="14"/>
      <c r="L987" s="34"/>
    </row>
    <row r="988" spans="2:12" s="6" customFormat="1" ht="18.75">
      <c r="B988" s="40"/>
      <c r="C988" s="40"/>
      <c r="D988" s="40"/>
      <c r="E988" s="40"/>
      <c r="F988" s="40"/>
      <c r="G988" s="80"/>
      <c r="H988" s="90"/>
      <c r="I988" s="14"/>
      <c r="J988" s="14"/>
      <c r="K988" s="14"/>
      <c r="L988" s="34"/>
    </row>
    <row r="989" spans="2:12" s="6" customFormat="1" ht="18.75">
      <c r="B989" s="40"/>
      <c r="C989" s="40"/>
      <c r="D989" s="40"/>
      <c r="E989" s="40"/>
      <c r="F989" s="40"/>
      <c r="G989" s="80"/>
      <c r="H989" s="90"/>
      <c r="I989" s="14"/>
      <c r="J989" s="14"/>
      <c r="K989" s="14"/>
      <c r="L989" s="34"/>
    </row>
    <row r="990" spans="2:12" s="6" customFormat="1" ht="18.75">
      <c r="B990" s="40"/>
      <c r="C990" s="40"/>
      <c r="D990" s="40"/>
      <c r="E990" s="40"/>
      <c r="F990" s="40"/>
      <c r="G990" s="80"/>
      <c r="H990" s="90"/>
      <c r="I990" s="14"/>
      <c r="J990" s="14"/>
      <c r="K990" s="14"/>
      <c r="L990" s="34"/>
    </row>
    <row r="991" spans="2:12" s="6" customFormat="1" ht="18.75">
      <c r="B991" s="40"/>
      <c r="C991" s="40"/>
      <c r="D991" s="40"/>
      <c r="E991" s="40"/>
      <c r="F991" s="40"/>
      <c r="G991" s="80"/>
      <c r="H991" s="90"/>
      <c r="I991" s="14"/>
      <c r="J991" s="14"/>
      <c r="K991" s="14"/>
      <c r="L991" s="34"/>
    </row>
    <row r="992" spans="2:12" s="6" customFormat="1" ht="18.75">
      <c r="B992" s="40"/>
      <c r="C992" s="40"/>
      <c r="D992" s="40"/>
      <c r="E992" s="40"/>
      <c r="F992" s="40"/>
      <c r="G992" s="79"/>
      <c r="H992" s="90"/>
      <c r="I992" s="14"/>
      <c r="J992" s="14"/>
      <c r="K992" s="14"/>
      <c r="L992" s="34"/>
    </row>
    <row r="993" spans="1:28" s="7" customFormat="1" ht="18.75">
      <c r="A993" s="5"/>
      <c r="B993" s="44"/>
      <c r="C993" s="45"/>
      <c r="D993" s="45"/>
      <c r="E993" s="45"/>
      <c r="F993" s="45"/>
      <c r="G993" s="79"/>
      <c r="H993" s="91"/>
      <c r="I993" s="18"/>
      <c r="J993" s="18"/>
      <c r="K993" s="18"/>
      <c r="L993" s="31"/>
      <c r="Q993" s="1"/>
      <c r="R993" s="1"/>
      <c r="S993" s="1"/>
      <c r="T993" s="1"/>
      <c r="U993" s="1"/>
      <c r="V993" s="1"/>
      <c r="W993" s="1"/>
      <c r="X993" s="1"/>
      <c r="Y993" s="1"/>
      <c r="Z993" s="1"/>
      <c r="AA993" s="1"/>
      <c r="AB993" s="1"/>
    </row>
    <row r="994" spans="1:28" s="7" customFormat="1" ht="18.75">
      <c r="A994" s="6"/>
      <c r="B994" s="40"/>
      <c r="C994" s="40"/>
      <c r="D994" s="40"/>
      <c r="E994" s="40"/>
      <c r="F994" s="40"/>
      <c r="G994" s="80"/>
      <c r="H994" s="91"/>
      <c r="I994" s="18"/>
      <c r="J994" s="18"/>
      <c r="K994" s="18"/>
      <c r="L994" s="31"/>
      <c r="Q994" s="1"/>
      <c r="R994" s="1"/>
      <c r="S994" s="1"/>
      <c r="T994" s="1"/>
      <c r="U994" s="1"/>
      <c r="V994" s="1"/>
      <c r="W994" s="1"/>
      <c r="X994" s="1"/>
      <c r="Y994" s="1"/>
      <c r="Z994" s="1"/>
      <c r="AA994" s="1"/>
      <c r="AB994" s="1"/>
    </row>
    <row r="995" spans="1:28" s="7" customFormat="1" ht="18.75">
      <c r="A995" s="20"/>
      <c r="B995" s="40"/>
      <c r="C995" s="40"/>
      <c r="D995" s="40"/>
      <c r="E995" s="40"/>
      <c r="F995" s="40"/>
      <c r="G995" s="80"/>
      <c r="H995" s="91"/>
      <c r="I995" s="18"/>
      <c r="J995" s="18"/>
      <c r="K995" s="18"/>
      <c r="L995" s="31"/>
      <c r="Q995" s="1"/>
      <c r="R995" s="1"/>
      <c r="S995" s="1"/>
      <c r="T995" s="1"/>
      <c r="U995" s="1"/>
      <c r="V995" s="1"/>
      <c r="W995" s="1"/>
      <c r="X995" s="1"/>
      <c r="Y995" s="1"/>
      <c r="Z995" s="1"/>
      <c r="AA995" s="1"/>
      <c r="AB995" s="1"/>
    </row>
    <row r="996" spans="1:28" s="7" customFormat="1" ht="20.25" customHeight="1">
      <c r="A996" s="21"/>
      <c r="B996" s="40"/>
      <c r="C996" s="40"/>
      <c r="D996" s="40"/>
      <c r="E996" s="40"/>
      <c r="F996" s="40"/>
      <c r="G996" s="80"/>
      <c r="H996" s="91"/>
      <c r="I996" s="18"/>
      <c r="J996" s="18"/>
      <c r="K996" s="18"/>
      <c r="L996" s="31"/>
      <c r="Q996" s="1"/>
      <c r="R996" s="1"/>
      <c r="S996" s="1"/>
      <c r="T996" s="1"/>
      <c r="U996" s="1"/>
      <c r="V996" s="1"/>
      <c r="W996" s="1"/>
      <c r="X996" s="1"/>
      <c r="Y996" s="1"/>
      <c r="Z996" s="1"/>
      <c r="AA996" s="1"/>
      <c r="AB996" s="1"/>
    </row>
    <row r="997" spans="1:12" s="7" customFormat="1" ht="18.75">
      <c r="A997" s="21"/>
      <c r="B997" s="40"/>
      <c r="C997" s="40"/>
      <c r="D997" s="40"/>
      <c r="E997" s="40"/>
      <c r="F997" s="40"/>
      <c r="G997" s="80"/>
      <c r="H997" s="91"/>
      <c r="I997" s="18"/>
      <c r="J997" s="18"/>
      <c r="K997" s="18"/>
      <c r="L997" s="31"/>
    </row>
    <row r="998" spans="1:12" s="7" customFormat="1" ht="18.75">
      <c r="A998" s="21"/>
      <c r="B998" s="40"/>
      <c r="C998" s="40"/>
      <c r="D998" s="40"/>
      <c r="E998" s="40"/>
      <c r="F998" s="40"/>
      <c r="G998" s="80"/>
      <c r="H998" s="91"/>
      <c r="I998" s="18"/>
      <c r="J998" s="18"/>
      <c r="K998" s="18"/>
      <c r="L998" s="31"/>
    </row>
    <row r="999" spans="1:12" s="7" customFormat="1" ht="18.75">
      <c r="A999" s="21"/>
      <c r="B999" s="40"/>
      <c r="C999" s="40"/>
      <c r="D999" s="40"/>
      <c r="E999" s="40"/>
      <c r="F999" s="40"/>
      <c r="G999" s="80"/>
      <c r="H999" s="91"/>
      <c r="I999" s="18"/>
      <c r="J999" s="18"/>
      <c r="K999" s="18"/>
      <c r="L999" s="31"/>
    </row>
    <row r="1000" spans="1:12" s="7" customFormat="1" ht="18.75">
      <c r="A1000" s="6"/>
      <c r="B1000" s="40"/>
      <c r="C1000" s="40"/>
      <c r="D1000" s="40"/>
      <c r="E1000" s="40"/>
      <c r="F1000" s="40"/>
      <c r="G1000" s="80"/>
      <c r="H1000" s="91"/>
      <c r="I1000" s="18"/>
      <c r="J1000" s="18"/>
      <c r="K1000" s="18"/>
      <c r="L1000" s="31"/>
    </row>
    <row r="1001" spans="1:12" s="7" customFormat="1" ht="18.75">
      <c r="A1001" s="5"/>
      <c r="B1001" s="44"/>
      <c r="C1001" s="45"/>
      <c r="D1001" s="45"/>
      <c r="E1001" s="45"/>
      <c r="F1001" s="45"/>
      <c r="G1001" s="79"/>
      <c r="H1001" s="91"/>
      <c r="I1001" s="18"/>
      <c r="J1001" s="18"/>
      <c r="K1001" s="18"/>
      <c r="L1001" s="31"/>
    </row>
    <row r="1002" spans="1:12" s="7" customFormat="1" ht="18.75">
      <c r="A1002" s="6"/>
      <c r="B1002" s="40"/>
      <c r="C1002" s="40"/>
      <c r="D1002" s="40"/>
      <c r="E1002" s="40"/>
      <c r="F1002" s="40"/>
      <c r="G1002" s="80"/>
      <c r="H1002" s="91"/>
      <c r="I1002" s="18"/>
      <c r="J1002" s="18"/>
      <c r="K1002" s="18"/>
      <c r="L1002" s="31"/>
    </row>
    <row r="1003" spans="1:12" s="7" customFormat="1" ht="18.75">
      <c r="A1003" s="6"/>
      <c r="B1003" s="40"/>
      <c r="C1003" s="40"/>
      <c r="D1003" s="40"/>
      <c r="E1003" s="40"/>
      <c r="F1003" s="40"/>
      <c r="G1003" s="80"/>
      <c r="H1003" s="91"/>
      <c r="I1003" s="18"/>
      <c r="J1003" s="18"/>
      <c r="K1003" s="18"/>
      <c r="L1003" s="31"/>
    </row>
    <row r="1004" spans="1:12" s="7" customFormat="1" ht="18.75">
      <c r="A1004" s="21"/>
      <c r="B1004" s="40"/>
      <c r="C1004" s="40"/>
      <c r="D1004" s="40"/>
      <c r="E1004" s="40"/>
      <c r="F1004" s="40"/>
      <c r="G1004" s="80"/>
      <c r="H1004" s="91"/>
      <c r="I1004" s="18"/>
      <c r="J1004" s="18"/>
      <c r="K1004" s="18"/>
      <c r="L1004" s="31"/>
    </row>
    <row r="1005" spans="1:12" s="7" customFormat="1" ht="18.75">
      <c r="A1005" s="21"/>
      <c r="B1005" s="40"/>
      <c r="C1005" s="40"/>
      <c r="D1005" s="40"/>
      <c r="E1005" s="40"/>
      <c r="F1005" s="40"/>
      <c r="G1005" s="80"/>
      <c r="H1005" s="91"/>
      <c r="I1005" s="18"/>
      <c r="J1005" s="18"/>
      <c r="K1005" s="18"/>
      <c r="L1005" s="31"/>
    </row>
    <row r="1006" spans="2:12" s="6" customFormat="1" ht="18.75">
      <c r="B1006" s="40"/>
      <c r="C1006" s="40"/>
      <c r="D1006" s="40"/>
      <c r="E1006" s="40"/>
      <c r="F1006" s="40"/>
      <c r="G1006" s="80"/>
      <c r="H1006" s="90"/>
      <c r="I1006" s="14"/>
      <c r="J1006" s="14"/>
      <c r="K1006" s="14"/>
      <c r="L1006" s="34"/>
    </row>
    <row r="1007" spans="2:12" s="6" customFormat="1" ht="22.5" customHeight="1">
      <c r="B1007" s="40"/>
      <c r="C1007" s="40"/>
      <c r="D1007" s="40"/>
      <c r="E1007" s="40"/>
      <c r="F1007" s="40"/>
      <c r="G1007" s="80"/>
      <c r="H1007" s="90"/>
      <c r="I1007" s="14"/>
      <c r="J1007" s="14"/>
      <c r="K1007" s="14"/>
      <c r="L1007" s="34"/>
    </row>
    <row r="1008" spans="1:12" s="5" customFormat="1" ht="18.75">
      <c r="A1008" s="6"/>
      <c r="B1008" s="40"/>
      <c r="C1008" s="40"/>
      <c r="D1008" s="40"/>
      <c r="E1008" s="40"/>
      <c r="F1008" s="40"/>
      <c r="G1008" s="80"/>
      <c r="H1008" s="93"/>
      <c r="I1008" s="13"/>
      <c r="J1008" s="13"/>
      <c r="K1008" s="13"/>
      <c r="L1008" s="34"/>
    </row>
    <row r="1009" spans="1:16" s="2" customFormat="1" ht="18.75">
      <c r="A1009" s="17"/>
      <c r="B1009" s="44"/>
      <c r="C1009" s="45"/>
      <c r="D1009" s="45"/>
      <c r="E1009" s="45"/>
      <c r="F1009" s="45"/>
      <c r="G1009" s="79"/>
      <c r="H1009" s="92"/>
      <c r="I1009" s="19"/>
      <c r="J1009" s="19"/>
      <c r="K1009" s="19"/>
      <c r="L1009" s="31"/>
      <c r="M1009" s="174"/>
      <c r="N1009" s="174"/>
      <c r="O1009" s="174"/>
      <c r="P1009" s="174"/>
    </row>
    <row r="1010" spans="1:16" s="3" customFormat="1" ht="18.75">
      <c r="A1010" s="17"/>
      <c r="B1010" s="44"/>
      <c r="C1010" s="45"/>
      <c r="D1010" s="45"/>
      <c r="E1010" s="45"/>
      <c r="F1010" s="45"/>
      <c r="G1010" s="79"/>
      <c r="H1010" s="92"/>
      <c r="I1010" s="19"/>
      <c r="J1010" s="19"/>
      <c r="K1010" s="19"/>
      <c r="L1010" s="31"/>
      <c r="M1010" s="174"/>
      <c r="N1010" s="174"/>
      <c r="O1010" s="174"/>
      <c r="P1010" s="174"/>
    </row>
  </sheetData>
  <sheetProtection/>
  <autoFilter ref="A10:AB490"/>
  <mergeCells count="9">
    <mergeCell ref="F1:H1"/>
    <mergeCell ref="D2:H2"/>
    <mergeCell ref="D3:H3"/>
    <mergeCell ref="G8:H8"/>
    <mergeCell ref="I8:J8"/>
    <mergeCell ref="D4:H4"/>
    <mergeCell ref="E5:G5"/>
    <mergeCell ref="A6:H6"/>
    <mergeCell ref="A7:H7"/>
  </mergeCells>
  <printOptions horizontalCentered="1"/>
  <pageMargins left="0.7" right="0.2755905511811024" top="0.7874015748031497" bottom="0.5905511811023623" header="0.5118110236220472" footer="0.5118110236220472"/>
  <pageSetup firstPageNumber="1" useFirstPageNumber="1" fitToHeight="20" horizontalDpi="600" verticalDpi="600" orientation="portrait" paperSize="9" scale="65" r:id="rId1"/>
  <headerFooter alignWithMargins="0">
    <oddFooter>&amp;R&amp;P</oddFooter>
  </headerFooter>
  <rowBreaks count="3" manualBreakCount="3">
    <brk id="36" max="8" man="1"/>
    <brk id="64" max="8" man="1"/>
    <brk id="456" max="8" man="1"/>
  </rowBreaks>
</worksheet>
</file>

<file path=xl/worksheets/sheet2.xml><?xml version="1.0" encoding="utf-8"?>
<worksheet xmlns="http://schemas.openxmlformats.org/spreadsheetml/2006/main" xmlns:r="http://schemas.openxmlformats.org/officeDocument/2006/relationships">
  <dimension ref="A1:AB1011"/>
  <sheetViews>
    <sheetView tabSelected="1" view="pageBreakPreview" zoomScale="70" zoomScaleNormal="75" zoomScaleSheetLayoutView="70" zoomScalePageLayoutView="0" workbookViewId="0" topLeftCell="A1">
      <selection activeCell="H15" sqref="H15"/>
    </sheetView>
  </sheetViews>
  <sheetFormatPr defaultColWidth="9.00390625" defaultRowHeight="12.75"/>
  <cols>
    <col min="1" max="1" width="60.375" style="11" customWidth="1"/>
    <col min="2" max="2" width="7.375" style="40" customWidth="1"/>
    <col min="3" max="3" width="7.25390625" style="41" customWidth="1"/>
    <col min="4" max="4" width="8.125" style="41" customWidth="1"/>
    <col min="5" max="5" width="11.125" style="41" bestFit="1" customWidth="1"/>
    <col min="6" max="6" width="11.625" style="41" customWidth="1"/>
    <col min="7" max="7" width="18.875" style="81" customWidth="1"/>
    <col min="8" max="8" width="21.375" style="91" customWidth="1"/>
    <col min="9" max="10" width="19.75390625" style="18" hidden="1" customWidth="1"/>
    <col min="11" max="11" width="16.25390625" style="18" hidden="1" customWidth="1"/>
    <col min="12" max="12" width="16.125" style="31" hidden="1" customWidth="1"/>
    <col min="13" max="13" width="11.625" style="7" hidden="1" customWidth="1"/>
    <col min="14" max="14" width="17.125" style="7" customWidth="1"/>
    <col min="15" max="15" width="21.875" style="103" customWidth="1"/>
    <col min="16" max="17" width="10.625" style="1" customWidth="1"/>
    <col min="18" max="18" width="13.75390625" style="1" customWidth="1"/>
    <col min="19" max="19" width="10.00390625" style="1" bestFit="1" customWidth="1"/>
    <col min="20" max="20" width="10.00390625" style="1" customWidth="1"/>
    <col min="21" max="21" width="13.875" style="1" bestFit="1" customWidth="1"/>
    <col min="22" max="22" width="11.125" style="1" bestFit="1" customWidth="1"/>
    <col min="23" max="23" width="10.375" style="1" bestFit="1" customWidth="1"/>
    <col min="24" max="16384" width="9.125" style="1" customWidth="1"/>
  </cols>
  <sheetData>
    <row r="1" spans="6:15" ht="18.75" customHeight="1">
      <c r="F1" s="180" t="s">
        <v>327</v>
      </c>
      <c r="G1" s="180"/>
      <c r="H1" s="180"/>
      <c r="I1" s="180"/>
      <c r="J1" s="180"/>
      <c r="K1" s="180"/>
      <c r="L1" s="180"/>
      <c r="M1" s="180"/>
      <c r="N1" s="180"/>
      <c r="O1" s="180"/>
    </row>
    <row r="2" spans="1:15" s="10" customFormat="1" ht="21" customHeight="1">
      <c r="A2" s="22"/>
      <c r="B2" s="47"/>
      <c r="C2" s="47"/>
      <c r="D2" s="181" t="s">
        <v>344</v>
      </c>
      <c r="E2" s="181"/>
      <c r="F2" s="181"/>
      <c r="G2" s="181"/>
      <c r="H2" s="181"/>
      <c r="I2" s="181"/>
      <c r="J2" s="181"/>
      <c r="K2" s="181"/>
      <c r="L2" s="181"/>
      <c r="M2" s="181"/>
      <c r="N2" s="181"/>
      <c r="O2" s="181"/>
    </row>
    <row r="3" spans="1:15" s="10" customFormat="1" ht="48" customHeight="1">
      <c r="A3" s="22"/>
      <c r="B3" s="47"/>
      <c r="C3" s="72"/>
      <c r="D3" s="181" t="s">
        <v>345</v>
      </c>
      <c r="E3" s="181"/>
      <c r="F3" s="181"/>
      <c r="G3" s="181"/>
      <c r="H3" s="181"/>
      <c r="I3" s="181"/>
      <c r="J3" s="181"/>
      <c r="K3" s="181"/>
      <c r="L3" s="181"/>
      <c r="M3" s="181"/>
      <c r="N3" s="181"/>
      <c r="O3" s="181"/>
    </row>
    <row r="4" spans="1:15" s="10" customFormat="1" ht="18.75" customHeight="1">
      <c r="A4" s="22"/>
      <c r="B4" s="47"/>
      <c r="C4" s="47"/>
      <c r="D4" s="184" t="s">
        <v>335</v>
      </c>
      <c r="E4" s="184"/>
      <c r="F4" s="184"/>
      <c r="G4" s="184"/>
      <c r="H4" s="184"/>
      <c r="I4" s="184"/>
      <c r="J4" s="184"/>
      <c r="K4" s="184"/>
      <c r="L4" s="184"/>
      <c r="M4" s="184"/>
      <c r="N4" s="184"/>
      <c r="O4" s="184"/>
    </row>
    <row r="5" spans="1:15" s="10" customFormat="1" ht="12.75" customHeight="1">
      <c r="A5" s="22"/>
      <c r="B5" s="47"/>
      <c r="C5" s="47"/>
      <c r="D5" s="47"/>
      <c r="E5" s="184"/>
      <c r="F5" s="184"/>
      <c r="G5" s="184"/>
      <c r="H5" s="86"/>
      <c r="I5" s="12"/>
      <c r="J5" s="12"/>
      <c r="K5" s="12"/>
      <c r="L5" s="32"/>
      <c r="M5" s="72"/>
      <c r="N5" s="72"/>
      <c r="O5" s="141"/>
    </row>
    <row r="6" spans="1:15" ht="20.25">
      <c r="A6" s="185" t="s">
        <v>316</v>
      </c>
      <c r="B6" s="185"/>
      <c r="C6" s="185"/>
      <c r="D6" s="185"/>
      <c r="E6" s="185"/>
      <c r="F6" s="185"/>
      <c r="G6" s="185"/>
      <c r="H6" s="185"/>
      <c r="I6" s="185"/>
      <c r="J6" s="185"/>
      <c r="K6" s="185"/>
      <c r="L6" s="185"/>
      <c r="M6" s="185"/>
      <c r="N6" s="185"/>
      <c r="O6" s="185"/>
    </row>
    <row r="7" spans="1:11" ht="19.5" customHeight="1">
      <c r="A7" s="186"/>
      <c r="B7" s="186"/>
      <c r="C7" s="186"/>
      <c r="D7" s="186"/>
      <c r="E7" s="186"/>
      <c r="F7" s="186"/>
      <c r="G7" s="186"/>
      <c r="H7" s="186"/>
      <c r="I7" s="28"/>
      <c r="J7" s="28"/>
      <c r="K7" s="28"/>
    </row>
    <row r="8" spans="1:15" ht="19.5" customHeight="1" thickBot="1">
      <c r="A8" s="28"/>
      <c r="B8" s="94"/>
      <c r="C8" s="94"/>
      <c r="D8" s="94"/>
      <c r="E8" s="94"/>
      <c r="F8" s="94"/>
      <c r="G8" s="195" t="s">
        <v>145</v>
      </c>
      <c r="H8" s="195"/>
      <c r="I8" s="195"/>
      <c r="J8" s="195"/>
      <c r="K8" s="195"/>
      <c r="L8" s="195"/>
      <c r="M8" s="195"/>
      <c r="N8" s="195"/>
      <c r="O8" s="195"/>
    </row>
    <row r="9" spans="1:15" ht="19.5" customHeight="1">
      <c r="A9" s="191" t="s">
        <v>60</v>
      </c>
      <c r="B9" s="187" t="s">
        <v>74</v>
      </c>
      <c r="C9" s="193" t="s">
        <v>61</v>
      </c>
      <c r="D9" s="187" t="s">
        <v>62</v>
      </c>
      <c r="E9" s="187" t="s">
        <v>63</v>
      </c>
      <c r="F9" s="187" t="s">
        <v>64</v>
      </c>
      <c r="G9" s="189">
        <v>2015</v>
      </c>
      <c r="H9" s="189"/>
      <c r="I9" s="95"/>
      <c r="J9" s="95"/>
      <c r="K9" s="95"/>
      <c r="L9" s="95"/>
      <c r="M9" s="95"/>
      <c r="N9" s="189">
        <v>2016</v>
      </c>
      <c r="O9" s="190"/>
    </row>
    <row r="10" spans="1:15" s="4" customFormat="1" ht="63.75" thickBot="1">
      <c r="A10" s="192"/>
      <c r="B10" s="188"/>
      <c r="C10" s="194"/>
      <c r="D10" s="188"/>
      <c r="E10" s="188"/>
      <c r="F10" s="188"/>
      <c r="G10" s="96" t="s">
        <v>59</v>
      </c>
      <c r="H10" s="97" t="s">
        <v>110</v>
      </c>
      <c r="I10" s="98"/>
      <c r="J10" s="98"/>
      <c r="K10" s="98"/>
      <c r="L10" s="99"/>
      <c r="M10" s="142"/>
      <c r="N10" s="96" t="s">
        <v>59</v>
      </c>
      <c r="O10" s="100" t="s">
        <v>110</v>
      </c>
    </row>
    <row r="11" spans="1:15" s="4" customFormat="1" ht="19.5" customHeight="1">
      <c r="A11" s="58"/>
      <c r="B11" s="42"/>
      <c r="C11" s="43"/>
      <c r="D11" s="42"/>
      <c r="E11" s="42"/>
      <c r="F11" s="42"/>
      <c r="G11" s="77"/>
      <c r="H11" s="78"/>
      <c r="I11" s="37"/>
      <c r="J11" s="37"/>
      <c r="K11" s="37"/>
      <c r="L11" s="38"/>
      <c r="M11" s="143"/>
      <c r="N11" s="77"/>
      <c r="O11" s="78"/>
    </row>
    <row r="12" spans="1:15" s="5" customFormat="1" ht="18.75">
      <c r="A12" s="66" t="s">
        <v>134</v>
      </c>
      <c r="B12" s="67" t="s">
        <v>101</v>
      </c>
      <c r="C12" s="68"/>
      <c r="D12" s="68"/>
      <c r="E12" s="68"/>
      <c r="F12" s="68"/>
      <c r="G12" s="71">
        <f>G13+G61+G68+G88+G119+G177+G184+G200+G208+G214+G236</f>
        <v>157079020</v>
      </c>
      <c r="H12" s="87">
        <f>H13+H61+H68+H88+H119+H177+H184+H200+H208+H214+H236</f>
        <v>19494100</v>
      </c>
      <c r="I12" s="13" t="e">
        <f>I13+#REF!+#REF!+#REF!+#REF!+#REF!+#REF!+#REF!</f>
        <v>#REF!</v>
      </c>
      <c r="J12" s="13" t="e">
        <f>J13+#REF!+#REF!+#REF!+#REF!+#REF!+#REF!+#REF!</f>
        <v>#REF!</v>
      </c>
      <c r="K12" s="13" t="e">
        <f>K13+#REF!+#REF!+#REF!+#REF!+#REF!+#REF!+#REF!</f>
        <v>#REF!</v>
      </c>
      <c r="L12" s="13" t="e">
        <f>L13+#REF!+#REF!+#REF!+#REF!+#REF!+#REF!+#REF!</f>
        <v>#REF!</v>
      </c>
      <c r="N12" s="71">
        <f>N13+N61+N68+N88+N119+N177+N184+N200+N208+N214+N236</f>
        <v>162401320</v>
      </c>
      <c r="O12" s="87">
        <f>O13+O61+O68+O88+O119+O177+O184+O200+O208+O214+O236</f>
        <v>2693800</v>
      </c>
    </row>
    <row r="13" spans="1:15" s="59" customFormat="1" ht="18.75">
      <c r="A13" s="66" t="s">
        <v>65</v>
      </c>
      <c r="B13" s="67" t="s">
        <v>101</v>
      </c>
      <c r="C13" s="67" t="s">
        <v>66</v>
      </c>
      <c r="D13" s="68"/>
      <c r="E13" s="68"/>
      <c r="F13" s="68"/>
      <c r="G13" s="71">
        <f>G14+G23+G28</f>
        <v>31304200</v>
      </c>
      <c r="H13" s="87">
        <f>H14+H23+H28</f>
        <v>815200</v>
      </c>
      <c r="I13" s="144" t="e">
        <f>#REF!+I14+#REF!</f>
        <v>#REF!</v>
      </c>
      <c r="J13" s="144" t="e">
        <f>#REF!+J14+#REF!</f>
        <v>#REF!</v>
      </c>
      <c r="K13" s="144" t="e">
        <f>#REF!+K14+#REF!</f>
        <v>#REF!</v>
      </c>
      <c r="L13" s="144" t="e">
        <f>#REF!+L14+#REF!</f>
        <v>#REF!</v>
      </c>
      <c r="M13" s="123"/>
      <c r="N13" s="71">
        <f>N14+N23+N28</f>
        <v>30636600</v>
      </c>
      <c r="O13" s="87">
        <f>O14+O23+O28</f>
        <v>182200</v>
      </c>
    </row>
    <row r="14" spans="1:15" s="52" customFormat="1" ht="69.75" customHeight="1">
      <c r="A14" s="66" t="s">
        <v>89</v>
      </c>
      <c r="B14" s="67" t="s">
        <v>101</v>
      </c>
      <c r="C14" s="67" t="s">
        <v>66</v>
      </c>
      <c r="D14" s="67" t="s">
        <v>69</v>
      </c>
      <c r="E14" s="67"/>
      <c r="F14" s="67"/>
      <c r="G14" s="71">
        <f>G15</f>
        <v>22377300</v>
      </c>
      <c r="H14" s="87"/>
      <c r="I14" s="144" t="e">
        <f>I15+I19</f>
        <v>#REF!</v>
      </c>
      <c r="J14" s="144" t="e">
        <f>J15+J19</f>
        <v>#REF!</v>
      </c>
      <c r="K14" s="144" t="e">
        <f>K15+K19</f>
        <v>#REF!</v>
      </c>
      <c r="L14" s="144" t="e">
        <f>L15+L19</f>
        <v>#REF!</v>
      </c>
      <c r="M14" s="5"/>
      <c r="N14" s="71">
        <f>N15</f>
        <v>22377300</v>
      </c>
      <c r="O14" s="87"/>
    </row>
    <row r="15" spans="1:15" s="52" customFormat="1" ht="32.25">
      <c r="A15" s="73" t="s">
        <v>140</v>
      </c>
      <c r="B15" s="63" t="s">
        <v>101</v>
      </c>
      <c r="C15" s="63" t="s">
        <v>66</v>
      </c>
      <c r="D15" s="63" t="s">
        <v>69</v>
      </c>
      <c r="E15" s="63" t="s">
        <v>139</v>
      </c>
      <c r="F15" s="63"/>
      <c r="G15" s="69">
        <f>G16</f>
        <v>22377300</v>
      </c>
      <c r="H15" s="88"/>
      <c r="I15" s="140" t="e">
        <f aca="true" t="shared" si="0" ref="I15:L16">I16</f>
        <v>#REF!</v>
      </c>
      <c r="J15" s="140" t="e">
        <f t="shared" si="0"/>
        <v>#REF!</v>
      </c>
      <c r="K15" s="140" t="e">
        <f t="shared" si="0"/>
        <v>#REF!</v>
      </c>
      <c r="L15" s="140" t="e">
        <f t="shared" si="0"/>
        <v>#REF!</v>
      </c>
      <c r="M15" s="5"/>
      <c r="N15" s="69">
        <f>N16</f>
        <v>22377300</v>
      </c>
      <c r="O15" s="88"/>
    </row>
    <row r="16" spans="1:15" s="52" customFormat="1" ht="48">
      <c r="A16" s="73" t="s">
        <v>325</v>
      </c>
      <c r="B16" s="63" t="s">
        <v>101</v>
      </c>
      <c r="C16" s="63" t="s">
        <v>66</v>
      </c>
      <c r="D16" s="63" t="s">
        <v>69</v>
      </c>
      <c r="E16" s="63" t="s">
        <v>141</v>
      </c>
      <c r="F16" s="63"/>
      <c r="G16" s="69">
        <f>G17+G19+G21</f>
        <v>22377300</v>
      </c>
      <c r="H16" s="88"/>
      <c r="I16" s="140" t="e">
        <f t="shared" si="0"/>
        <v>#REF!</v>
      </c>
      <c r="J16" s="140" t="e">
        <f t="shared" si="0"/>
        <v>#REF!</v>
      </c>
      <c r="K16" s="140" t="e">
        <f t="shared" si="0"/>
        <v>#REF!</v>
      </c>
      <c r="L16" s="140" t="e">
        <f t="shared" si="0"/>
        <v>#REF!</v>
      </c>
      <c r="M16" s="5"/>
      <c r="N16" s="69">
        <f>N17+N19+N21</f>
        <v>22377300</v>
      </c>
      <c r="O16" s="88"/>
    </row>
    <row r="17" spans="1:15" s="52" customFormat="1" ht="32.25">
      <c r="A17" s="73" t="s">
        <v>143</v>
      </c>
      <c r="B17" s="63" t="s">
        <v>101</v>
      </c>
      <c r="C17" s="63" t="s">
        <v>66</v>
      </c>
      <c r="D17" s="63" t="s">
        <v>69</v>
      </c>
      <c r="E17" s="63" t="s">
        <v>142</v>
      </c>
      <c r="F17" s="63"/>
      <c r="G17" s="69">
        <f>G18</f>
        <v>1711200</v>
      </c>
      <c r="H17" s="88"/>
      <c r="I17" s="140" t="e">
        <f>I18+#REF!</f>
        <v>#REF!</v>
      </c>
      <c r="J17" s="140" t="e">
        <f>J18+#REF!</f>
        <v>#REF!</v>
      </c>
      <c r="K17" s="140" t="e">
        <f>K18+#REF!</f>
        <v>#REF!</v>
      </c>
      <c r="L17" s="140" t="e">
        <f>L18+#REF!</f>
        <v>#REF!</v>
      </c>
      <c r="M17" s="5"/>
      <c r="N17" s="69">
        <f>N18</f>
        <v>1711200</v>
      </c>
      <c r="O17" s="88"/>
    </row>
    <row r="18" spans="1:15" s="52" customFormat="1" ht="63.75">
      <c r="A18" s="73" t="s">
        <v>123</v>
      </c>
      <c r="B18" s="63" t="s">
        <v>101</v>
      </c>
      <c r="C18" s="63" t="s">
        <v>66</v>
      </c>
      <c r="D18" s="63" t="s">
        <v>69</v>
      </c>
      <c r="E18" s="63" t="s">
        <v>142</v>
      </c>
      <c r="F18" s="63" t="s">
        <v>124</v>
      </c>
      <c r="G18" s="69">
        <v>1711200</v>
      </c>
      <c r="H18" s="88"/>
      <c r="I18" s="140" t="e">
        <f>#REF!</f>
        <v>#REF!</v>
      </c>
      <c r="J18" s="140" t="e">
        <f>#REF!</f>
        <v>#REF!</v>
      </c>
      <c r="K18" s="140" t="e">
        <f>#REF!</f>
        <v>#REF!</v>
      </c>
      <c r="L18" s="140" t="e">
        <f>#REF!</f>
        <v>#REF!</v>
      </c>
      <c r="M18" s="5"/>
      <c r="N18" s="69">
        <v>1711200</v>
      </c>
      <c r="O18" s="88"/>
    </row>
    <row r="19" spans="1:15" s="52" customFormat="1" ht="32.25">
      <c r="A19" s="73" t="s">
        <v>146</v>
      </c>
      <c r="B19" s="63" t="s">
        <v>101</v>
      </c>
      <c r="C19" s="63" t="s">
        <v>66</v>
      </c>
      <c r="D19" s="63" t="s">
        <v>69</v>
      </c>
      <c r="E19" s="63" t="s">
        <v>144</v>
      </c>
      <c r="F19" s="63"/>
      <c r="G19" s="69">
        <f>G20</f>
        <v>20224100</v>
      </c>
      <c r="H19" s="88"/>
      <c r="I19" s="140" t="e">
        <f>#REF!</f>
        <v>#REF!</v>
      </c>
      <c r="J19" s="140" t="e">
        <f>#REF!</f>
        <v>#REF!</v>
      </c>
      <c r="K19" s="140" t="e">
        <f>#REF!</f>
        <v>#REF!</v>
      </c>
      <c r="L19" s="140" t="e">
        <f>#REF!</f>
        <v>#REF!</v>
      </c>
      <c r="M19" s="5"/>
      <c r="N19" s="69">
        <f>N20</f>
        <v>20224100</v>
      </c>
      <c r="O19" s="88"/>
    </row>
    <row r="20" spans="1:15" s="52" customFormat="1" ht="64.5" customHeight="1">
      <c r="A20" s="73" t="s">
        <v>147</v>
      </c>
      <c r="B20" s="63" t="s">
        <v>101</v>
      </c>
      <c r="C20" s="63" t="s">
        <v>66</v>
      </c>
      <c r="D20" s="63" t="s">
        <v>69</v>
      </c>
      <c r="E20" s="63" t="s">
        <v>144</v>
      </c>
      <c r="F20" s="63" t="s">
        <v>124</v>
      </c>
      <c r="G20" s="69">
        <v>20224100</v>
      </c>
      <c r="H20" s="88"/>
      <c r="I20" s="140" t="e">
        <f>#REF!</f>
        <v>#REF!</v>
      </c>
      <c r="J20" s="140" t="e">
        <f>#REF!</f>
        <v>#REF!</v>
      </c>
      <c r="K20" s="140" t="e">
        <f>#REF!</f>
        <v>#REF!</v>
      </c>
      <c r="L20" s="140" t="e">
        <f>#REF!</f>
        <v>#REF!</v>
      </c>
      <c r="M20" s="5"/>
      <c r="N20" s="69">
        <v>20224100</v>
      </c>
      <c r="O20" s="88"/>
    </row>
    <row r="21" spans="1:15" s="52" customFormat="1" ht="32.25">
      <c r="A21" s="73" t="s">
        <v>148</v>
      </c>
      <c r="B21" s="63" t="s">
        <v>101</v>
      </c>
      <c r="C21" s="63" t="s">
        <v>66</v>
      </c>
      <c r="D21" s="63" t="s">
        <v>69</v>
      </c>
      <c r="E21" s="63" t="s">
        <v>150</v>
      </c>
      <c r="F21" s="63"/>
      <c r="G21" s="69">
        <f>G22</f>
        <v>442000</v>
      </c>
      <c r="H21" s="88"/>
      <c r="I21" s="140"/>
      <c r="J21" s="140"/>
      <c r="K21" s="140"/>
      <c r="L21" s="140"/>
      <c r="M21" s="5"/>
      <c r="N21" s="69">
        <f>N22</f>
        <v>442000</v>
      </c>
      <c r="O21" s="88"/>
    </row>
    <row r="22" spans="1:15" s="52" customFormat="1" ht="32.25">
      <c r="A22" s="73" t="s">
        <v>149</v>
      </c>
      <c r="B22" s="63" t="s">
        <v>101</v>
      </c>
      <c r="C22" s="63" t="s">
        <v>66</v>
      </c>
      <c r="D22" s="63" t="s">
        <v>69</v>
      </c>
      <c r="E22" s="63" t="s">
        <v>150</v>
      </c>
      <c r="F22" s="63" t="s">
        <v>125</v>
      </c>
      <c r="G22" s="69">
        <v>442000</v>
      </c>
      <c r="H22" s="88"/>
      <c r="I22" s="13"/>
      <c r="J22" s="13"/>
      <c r="K22" s="140">
        <v>8.8</v>
      </c>
      <c r="L22" s="145"/>
      <c r="M22" s="5"/>
      <c r="N22" s="69">
        <v>442000</v>
      </c>
      <c r="O22" s="88"/>
    </row>
    <row r="23" spans="1:15" s="52" customFormat="1" ht="15.75">
      <c r="A23" s="83" t="s">
        <v>71</v>
      </c>
      <c r="B23" s="67" t="s">
        <v>101</v>
      </c>
      <c r="C23" s="67" t="s">
        <v>66</v>
      </c>
      <c r="D23" s="67" t="s">
        <v>111</v>
      </c>
      <c r="E23" s="67"/>
      <c r="F23" s="67"/>
      <c r="G23" s="71">
        <f>G24</f>
        <v>1000000</v>
      </c>
      <c r="H23" s="87"/>
      <c r="I23" s="146"/>
      <c r="J23" s="146"/>
      <c r="K23" s="147"/>
      <c r="L23" s="148"/>
      <c r="M23" s="5"/>
      <c r="N23" s="71">
        <f>N24</f>
        <v>1000000</v>
      </c>
      <c r="O23" s="87"/>
    </row>
    <row r="24" spans="1:15" s="52" customFormat="1" ht="48">
      <c r="A24" s="73" t="s">
        <v>151</v>
      </c>
      <c r="B24" s="63" t="s">
        <v>101</v>
      </c>
      <c r="C24" s="63" t="s">
        <v>66</v>
      </c>
      <c r="D24" s="63" t="s">
        <v>111</v>
      </c>
      <c r="E24" s="63" t="s">
        <v>152</v>
      </c>
      <c r="F24" s="63"/>
      <c r="G24" s="69">
        <f>G25</f>
        <v>1000000</v>
      </c>
      <c r="H24" s="88"/>
      <c r="I24" s="13"/>
      <c r="J24" s="13"/>
      <c r="K24" s="140"/>
      <c r="L24" s="145"/>
      <c r="M24" s="5"/>
      <c r="N24" s="69">
        <f>N25</f>
        <v>1000000</v>
      </c>
      <c r="O24" s="88"/>
    </row>
    <row r="25" spans="1:15" s="52" customFormat="1" ht="63.75">
      <c r="A25" s="73" t="s">
        <v>155</v>
      </c>
      <c r="B25" s="63" t="s">
        <v>101</v>
      </c>
      <c r="C25" s="63" t="s">
        <v>66</v>
      </c>
      <c r="D25" s="63" t="s">
        <v>111</v>
      </c>
      <c r="E25" s="63" t="s">
        <v>153</v>
      </c>
      <c r="F25" s="63"/>
      <c r="G25" s="69">
        <f>G26</f>
        <v>1000000</v>
      </c>
      <c r="H25" s="88"/>
      <c r="I25" s="13"/>
      <c r="J25" s="13"/>
      <c r="K25" s="140"/>
      <c r="L25" s="145"/>
      <c r="M25" s="5"/>
      <c r="N25" s="69">
        <f>N26</f>
        <v>1000000</v>
      </c>
      <c r="O25" s="88"/>
    </row>
    <row r="26" spans="1:15" s="52" customFormat="1" ht="18.75">
      <c r="A26" s="64" t="s">
        <v>156</v>
      </c>
      <c r="B26" s="63" t="s">
        <v>101</v>
      </c>
      <c r="C26" s="63" t="s">
        <v>66</v>
      </c>
      <c r="D26" s="63" t="s">
        <v>111</v>
      </c>
      <c r="E26" s="63" t="s">
        <v>154</v>
      </c>
      <c r="F26" s="63"/>
      <c r="G26" s="69">
        <f>G27</f>
        <v>1000000</v>
      </c>
      <c r="H26" s="88"/>
      <c r="I26" s="13"/>
      <c r="J26" s="13"/>
      <c r="K26" s="140"/>
      <c r="L26" s="145"/>
      <c r="M26" s="5"/>
      <c r="N26" s="69">
        <f>N27</f>
        <v>1000000</v>
      </c>
      <c r="O26" s="88"/>
    </row>
    <row r="27" spans="1:15" s="52" customFormat="1" ht="18.75">
      <c r="A27" s="64" t="s">
        <v>157</v>
      </c>
      <c r="B27" s="63" t="s">
        <v>101</v>
      </c>
      <c r="C27" s="63" t="s">
        <v>66</v>
      </c>
      <c r="D27" s="63" t="s">
        <v>111</v>
      </c>
      <c r="E27" s="63" t="s">
        <v>154</v>
      </c>
      <c r="F27" s="63" t="s">
        <v>126</v>
      </c>
      <c r="G27" s="69">
        <v>1000000</v>
      </c>
      <c r="H27" s="88"/>
      <c r="I27" s="13"/>
      <c r="J27" s="13"/>
      <c r="K27" s="140"/>
      <c r="L27" s="145"/>
      <c r="M27" s="5"/>
      <c r="N27" s="69">
        <v>1000000</v>
      </c>
      <c r="O27" s="88"/>
    </row>
    <row r="28" spans="1:15" s="52" customFormat="1" ht="18.75">
      <c r="A28" s="84" t="s">
        <v>70</v>
      </c>
      <c r="B28" s="67" t="s">
        <v>101</v>
      </c>
      <c r="C28" s="67" t="s">
        <v>66</v>
      </c>
      <c r="D28" s="67" t="s">
        <v>112</v>
      </c>
      <c r="E28" s="67"/>
      <c r="F28" s="67"/>
      <c r="G28" s="71">
        <f>G29+G39+G43+G49+G35</f>
        <v>7926900</v>
      </c>
      <c r="H28" s="87">
        <f>H29+H39+H43+H49</f>
        <v>815200</v>
      </c>
      <c r="I28" s="13"/>
      <c r="J28" s="13"/>
      <c r="K28" s="144"/>
      <c r="L28" s="149"/>
      <c r="M28" s="5"/>
      <c r="N28" s="71">
        <f>N29+N39+N43+N49+N35</f>
        <v>7259300</v>
      </c>
      <c r="O28" s="87">
        <f>O29+O39+O43+O49</f>
        <v>182200</v>
      </c>
    </row>
    <row r="29" spans="1:15" s="52" customFormat="1" ht="39" customHeight="1">
      <c r="A29" s="73" t="s">
        <v>161</v>
      </c>
      <c r="B29" s="63" t="s">
        <v>101</v>
      </c>
      <c r="C29" s="63" t="s">
        <v>66</v>
      </c>
      <c r="D29" s="63" t="s">
        <v>112</v>
      </c>
      <c r="E29" s="63" t="s">
        <v>159</v>
      </c>
      <c r="F29" s="63"/>
      <c r="G29" s="69">
        <f>G30</f>
        <v>36000</v>
      </c>
      <c r="H29" s="88"/>
      <c r="I29" s="13"/>
      <c r="J29" s="13"/>
      <c r="K29" s="140"/>
      <c r="L29" s="145"/>
      <c r="M29" s="5"/>
      <c r="N29" s="69">
        <f>N30</f>
        <v>36000</v>
      </c>
      <c r="O29" s="88"/>
    </row>
    <row r="30" spans="1:15" s="52" customFormat="1" ht="34.5" customHeight="1">
      <c r="A30" s="73" t="s">
        <v>162</v>
      </c>
      <c r="B30" s="63" t="s">
        <v>101</v>
      </c>
      <c r="C30" s="63" t="s">
        <v>66</v>
      </c>
      <c r="D30" s="63" t="s">
        <v>112</v>
      </c>
      <c r="E30" s="63" t="s">
        <v>160</v>
      </c>
      <c r="F30" s="63"/>
      <c r="G30" s="69">
        <f>G31+G33</f>
        <v>36000</v>
      </c>
      <c r="H30" s="88"/>
      <c r="I30" s="13"/>
      <c r="J30" s="13"/>
      <c r="K30" s="140"/>
      <c r="L30" s="145"/>
      <c r="M30" s="5"/>
      <c r="N30" s="69">
        <f>N31+N33</f>
        <v>36000</v>
      </c>
      <c r="O30" s="88"/>
    </row>
    <row r="31" spans="1:15" s="52" customFormat="1" ht="32.25">
      <c r="A31" s="73" t="s">
        <v>163</v>
      </c>
      <c r="B31" s="63" t="s">
        <v>101</v>
      </c>
      <c r="C31" s="63" t="s">
        <v>66</v>
      </c>
      <c r="D31" s="63" t="s">
        <v>112</v>
      </c>
      <c r="E31" s="63" t="s">
        <v>158</v>
      </c>
      <c r="F31" s="63"/>
      <c r="G31" s="69">
        <f>G32</f>
        <v>34000</v>
      </c>
      <c r="H31" s="88"/>
      <c r="I31" s="13"/>
      <c r="J31" s="13"/>
      <c r="K31" s="140"/>
      <c r="L31" s="145"/>
      <c r="M31" s="5"/>
      <c r="N31" s="69">
        <f>N32</f>
        <v>34000</v>
      </c>
      <c r="O31" s="88"/>
    </row>
    <row r="32" spans="1:15" s="52" customFormat="1" ht="32.25">
      <c r="A32" s="73" t="s">
        <v>149</v>
      </c>
      <c r="B32" s="63" t="s">
        <v>101</v>
      </c>
      <c r="C32" s="63" t="s">
        <v>66</v>
      </c>
      <c r="D32" s="63" t="s">
        <v>112</v>
      </c>
      <c r="E32" s="63" t="s">
        <v>158</v>
      </c>
      <c r="F32" s="63" t="s">
        <v>125</v>
      </c>
      <c r="G32" s="69">
        <v>34000</v>
      </c>
      <c r="H32" s="88"/>
      <c r="I32" s="13"/>
      <c r="J32" s="13"/>
      <c r="K32" s="140"/>
      <c r="L32" s="145"/>
      <c r="M32" s="5"/>
      <c r="N32" s="69">
        <v>34000</v>
      </c>
      <c r="O32" s="88"/>
    </row>
    <row r="33" spans="1:15" s="52" customFormat="1" ht="47.25">
      <c r="A33" s="65" t="s">
        <v>165</v>
      </c>
      <c r="B33" s="63" t="s">
        <v>101</v>
      </c>
      <c r="C33" s="63" t="s">
        <v>66</v>
      </c>
      <c r="D33" s="63" t="s">
        <v>112</v>
      </c>
      <c r="E33" s="63" t="s">
        <v>164</v>
      </c>
      <c r="F33" s="63"/>
      <c r="G33" s="69">
        <f>G34</f>
        <v>2000</v>
      </c>
      <c r="H33" s="88"/>
      <c r="I33" s="13"/>
      <c r="J33" s="13"/>
      <c r="K33" s="140"/>
      <c r="L33" s="145"/>
      <c r="M33" s="5"/>
      <c r="N33" s="69">
        <f>N34</f>
        <v>2000</v>
      </c>
      <c r="O33" s="88"/>
    </row>
    <row r="34" spans="1:15" s="52" customFormat="1" ht="32.25">
      <c r="A34" s="73" t="s">
        <v>149</v>
      </c>
      <c r="B34" s="63" t="s">
        <v>101</v>
      </c>
      <c r="C34" s="63" t="s">
        <v>66</v>
      </c>
      <c r="D34" s="63" t="s">
        <v>112</v>
      </c>
      <c r="E34" s="63" t="s">
        <v>164</v>
      </c>
      <c r="F34" s="63" t="s">
        <v>125</v>
      </c>
      <c r="G34" s="69">
        <v>2000</v>
      </c>
      <c r="H34" s="88"/>
      <c r="I34" s="13"/>
      <c r="J34" s="13"/>
      <c r="K34" s="140"/>
      <c r="L34" s="145"/>
      <c r="M34" s="5"/>
      <c r="N34" s="69">
        <v>2000</v>
      </c>
      <c r="O34" s="88"/>
    </row>
    <row r="35" spans="1:15" s="52" customFormat="1" ht="32.25">
      <c r="A35" s="73" t="s">
        <v>38</v>
      </c>
      <c r="B35" s="63" t="s">
        <v>101</v>
      </c>
      <c r="C35" s="63" t="s">
        <v>66</v>
      </c>
      <c r="D35" s="63" t="s">
        <v>112</v>
      </c>
      <c r="E35" s="63" t="s">
        <v>36</v>
      </c>
      <c r="F35" s="63"/>
      <c r="G35" s="69">
        <f>G36</f>
        <v>440000</v>
      </c>
      <c r="H35" s="88"/>
      <c r="I35" s="13"/>
      <c r="J35" s="13"/>
      <c r="K35" s="140"/>
      <c r="L35" s="145"/>
      <c r="M35" s="5"/>
      <c r="N35" s="69">
        <f>N36</f>
        <v>440000</v>
      </c>
      <c r="O35" s="88"/>
    </row>
    <row r="36" spans="1:15" s="52" customFormat="1" ht="32.25">
      <c r="A36" s="73" t="s">
        <v>39</v>
      </c>
      <c r="B36" s="63" t="s">
        <v>101</v>
      </c>
      <c r="C36" s="63" t="s">
        <v>66</v>
      </c>
      <c r="D36" s="63" t="s">
        <v>112</v>
      </c>
      <c r="E36" s="63" t="s">
        <v>37</v>
      </c>
      <c r="F36" s="63"/>
      <c r="G36" s="69">
        <f>G37</f>
        <v>440000</v>
      </c>
      <c r="H36" s="88"/>
      <c r="I36" s="13"/>
      <c r="J36" s="13"/>
      <c r="K36" s="140"/>
      <c r="L36" s="145"/>
      <c r="M36" s="5"/>
      <c r="N36" s="69">
        <f>N37</f>
        <v>440000</v>
      </c>
      <c r="O36" s="88"/>
    </row>
    <row r="37" spans="1:15" s="52" customFormat="1" ht="48">
      <c r="A37" s="73" t="s">
        <v>165</v>
      </c>
      <c r="B37" s="63" t="s">
        <v>101</v>
      </c>
      <c r="C37" s="63" t="s">
        <v>66</v>
      </c>
      <c r="D37" s="63" t="s">
        <v>112</v>
      </c>
      <c r="E37" s="63" t="s">
        <v>242</v>
      </c>
      <c r="F37" s="63"/>
      <c r="G37" s="69">
        <f>G38</f>
        <v>440000</v>
      </c>
      <c r="H37" s="88"/>
      <c r="I37" s="13"/>
      <c r="J37" s="13"/>
      <c r="K37" s="140"/>
      <c r="L37" s="145"/>
      <c r="M37" s="5"/>
      <c r="N37" s="69">
        <f>N38</f>
        <v>440000</v>
      </c>
      <c r="O37" s="88"/>
    </row>
    <row r="38" spans="1:15" s="52" customFormat="1" ht="32.25">
      <c r="A38" s="73" t="s">
        <v>149</v>
      </c>
      <c r="B38" s="63" t="s">
        <v>101</v>
      </c>
      <c r="C38" s="63" t="s">
        <v>66</v>
      </c>
      <c r="D38" s="63" t="s">
        <v>112</v>
      </c>
      <c r="E38" s="63" t="s">
        <v>242</v>
      </c>
      <c r="F38" s="63" t="s">
        <v>125</v>
      </c>
      <c r="G38" s="69">
        <v>440000</v>
      </c>
      <c r="H38" s="88"/>
      <c r="I38" s="13"/>
      <c r="J38" s="13"/>
      <c r="K38" s="140"/>
      <c r="L38" s="145"/>
      <c r="M38" s="5"/>
      <c r="N38" s="69">
        <v>440000</v>
      </c>
      <c r="O38" s="88"/>
    </row>
    <row r="39" spans="1:15" s="52" customFormat="1" ht="48">
      <c r="A39" s="73" t="s">
        <v>151</v>
      </c>
      <c r="B39" s="63" t="s">
        <v>101</v>
      </c>
      <c r="C39" s="63" t="s">
        <v>66</v>
      </c>
      <c r="D39" s="63" t="s">
        <v>112</v>
      </c>
      <c r="E39" s="63" t="s">
        <v>152</v>
      </c>
      <c r="F39" s="63"/>
      <c r="G39" s="69">
        <f>G40</f>
        <v>1000</v>
      </c>
      <c r="H39" s="88"/>
      <c r="I39" s="13"/>
      <c r="J39" s="13"/>
      <c r="K39" s="140"/>
      <c r="L39" s="145"/>
      <c r="M39" s="5"/>
      <c r="N39" s="69">
        <f>N40</f>
        <v>1000</v>
      </c>
      <c r="O39" s="88"/>
    </row>
    <row r="40" spans="1:15" s="52" customFormat="1" ht="32.25">
      <c r="A40" s="73" t="s">
        <v>168</v>
      </c>
      <c r="B40" s="63" t="s">
        <v>101</v>
      </c>
      <c r="C40" s="63" t="s">
        <v>66</v>
      </c>
      <c r="D40" s="63" t="s">
        <v>112</v>
      </c>
      <c r="E40" s="63" t="s">
        <v>167</v>
      </c>
      <c r="F40" s="63"/>
      <c r="G40" s="69">
        <f>G41</f>
        <v>1000</v>
      </c>
      <c r="H40" s="88"/>
      <c r="I40" s="13"/>
      <c r="J40" s="13"/>
      <c r="K40" s="140"/>
      <c r="L40" s="145"/>
      <c r="M40" s="5"/>
      <c r="N40" s="69">
        <f>N41</f>
        <v>1000</v>
      </c>
      <c r="O40" s="88"/>
    </row>
    <row r="41" spans="1:15" s="52" customFormat="1" ht="24" customHeight="1">
      <c r="A41" s="73" t="s">
        <v>169</v>
      </c>
      <c r="B41" s="63" t="s">
        <v>101</v>
      </c>
      <c r="C41" s="63" t="s">
        <v>66</v>
      </c>
      <c r="D41" s="63" t="s">
        <v>112</v>
      </c>
      <c r="E41" s="63" t="s">
        <v>166</v>
      </c>
      <c r="F41" s="63"/>
      <c r="G41" s="69">
        <f>G42</f>
        <v>1000</v>
      </c>
      <c r="H41" s="88"/>
      <c r="I41" s="13"/>
      <c r="J41" s="13"/>
      <c r="K41" s="140"/>
      <c r="L41" s="145"/>
      <c r="M41" s="5"/>
      <c r="N41" s="69">
        <f>N42</f>
        <v>1000</v>
      </c>
      <c r="O41" s="88"/>
    </row>
    <row r="42" spans="1:15" s="52" customFormat="1" ht="32.25">
      <c r="A42" s="73" t="s">
        <v>149</v>
      </c>
      <c r="B42" s="63" t="s">
        <v>101</v>
      </c>
      <c r="C42" s="63" t="s">
        <v>66</v>
      </c>
      <c r="D42" s="63" t="s">
        <v>112</v>
      </c>
      <c r="E42" s="63" t="s">
        <v>166</v>
      </c>
      <c r="F42" s="63" t="s">
        <v>125</v>
      </c>
      <c r="G42" s="69">
        <v>1000</v>
      </c>
      <c r="H42" s="88"/>
      <c r="I42" s="13"/>
      <c r="J42" s="13"/>
      <c r="K42" s="140"/>
      <c r="L42" s="145"/>
      <c r="M42" s="5"/>
      <c r="N42" s="69">
        <v>1000</v>
      </c>
      <c r="O42" s="88"/>
    </row>
    <row r="43" spans="1:15" s="52" customFormat="1" ht="31.5">
      <c r="A43" s="73" t="s">
        <v>173</v>
      </c>
      <c r="B43" s="63" t="s">
        <v>101</v>
      </c>
      <c r="C43" s="63" t="s">
        <v>66</v>
      </c>
      <c r="D43" s="63" t="s">
        <v>112</v>
      </c>
      <c r="E43" s="63" t="s">
        <v>171</v>
      </c>
      <c r="F43" s="63"/>
      <c r="G43" s="69">
        <f>G44</f>
        <v>6131900</v>
      </c>
      <c r="H43" s="88">
        <f aca="true" t="shared" si="1" ref="H43:O43">H44</f>
        <v>633000</v>
      </c>
      <c r="I43" s="69">
        <f t="shared" si="1"/>
        <v>0</v>
      </c>
      <c r="J43" s="69">
        <f t="shared" si="1"/>
        <v>0</v>
      </c>
      <c r="K43" s="69">
        <f t="shared" si="1"/>
        <v>0</v>
      </c>
      <c r="L43" s="69">
        <f t="shared" si="1"/>
        <v>0</v>
      </c>
      <c r="M43" s="69">
        <f t="shared" si="1"/>
        <v>0</v>
      </c>
      <c r="N43" s="69">
        <f t="shared" si="1"/>
        <v>5464300</v>
      </c>
      <c r="O43" s="88">
        <f t="shared" si="1"/>
        <v>0</v>
      </c>
    </row>
    <row r="44" spans="1:15" s="52" customFormat="1" ht="31.5">
      <c r="A44" s="73" t="s">
        <v>174</v>
      </c>
      <c r="B44" s="63" t="s">
        <v>101</v>
      </c>
      <c r="C44" s="63" t="s">
        <v>66</v>
      </c>
      <c r="D44" s="63" t="s">
        <v>112</v>
      </c>
      <c r="E44" s="63" t="s">
        <v>172</v>
      </c>
      <c r="F44" s="63"/>
      <c r="G44" s="69">
        <f>G45+G47</f>
        <v>6131900</v>
      </c>
      <c r="H44" s="88">
        <f aca="true" t="shared" si="2" ref="H44:O44">H45+H47</f>
        <v>633000</v>
      </c>
      <c r="I44" s="69">
        <f t="shared" si="2"/>
        <v>0</v>
      </c>
      <c r="J44" s="69">
        <f t="shared" si="2"/>
        <v>0</v>
      </c>
      <c r="K44" s="69">
        <f t="shared" si="2"/>
        <v>0</v>
      </c>
      <c r="L44" s="69">
        <f t="shared" si="2"/>
        <v>0</v>
      </c>
      <c r="M44" s="69">
        <f t="shared" si="2"/>
        <v>0</v>
      </c>
      <c r="N44" s="69">
        <f t="shared" si="2"/>
        <v>5464300</v>
      </c>
      <c r="O44" s="88">
        <f t="shared" si="2"/>
        <v>0</v>
      </c>
    </row>
    <row r="45" spans="1:15" s="52" customFormat="1" ht="47.25">
      <c r="A45" s="65" t="s">
        <v>175</v>
      </c>
      <c r="B45" s="63" t="s">
        <v>101</v>
      </c>
      <c r="C45" s="63" t="s">
        <v>66</v>
      </c>
      <c r="D45" s="63" t="s">
        <v>112</v>
      </c>
      <c r="E45" s="63" t="s">
        <v>170</v>
      </c>
      <c r="F45" s="63"/>
      <c r="G45" s="69">
        <f>G46</f>
        <v>5498900</v>
      </c>
      <c r="H45" s="88"/>
      <c r="I45" s="13"/>
      <c r="J45" s="13"/>
      <c r="K45" s="140"/>
      <c r="L45" s="145"/>
      <c r="M45" s="5"/>
      <c r="N45" s="69">
        <f>N46</f>
        <v>5464300</v>
      </c>
      <c r="O45" s="88"/>
    </row>
    <row r="46" spans="1:15" s="52" customFormat="1" ht="32.25">
      <c r="A46" s="73" t="s">
        <v>149</v>
      </c>
      <c r="B46" s="63" t="s">
        <v>101</v>
      </c>
      <c r="C46" s="63" t="s">
        <v>66</v>
      </c>
      <c r="D46" s="63" t="s">
        <v>112</v>
      </c>
      <c r="E46" s="63" t="s">
        <v>170</v>
      </c>
      <c r="F46" s="63" t="s">
        <v>125</v>
      </c>
      <c r="G46" s="69">
        <f>1100000+1438400+300000+1926200+394300+340000</f>
        <v>5498900</v>
      </c>
      <c r="H46" s="88"/>
      <c r="I46" s="13"/>
      <c r="J46" s="13"/>
      <c r="K46" s="140"/>
      <c r="L46" s="145"/>
      <c r="M46" s="5"/>
      <c r="N46" s="69">
        <f>1100000+1438400+300000+1926200+359700+340000</f>
        <v>5464300</v>
      </c>
      <c r="O46" s="88"/>
    </row>
    <row r="47" spans="1:15" s="52" customFormat="1" ht="31.5">
      <c r="A47" s="73" t="s">
        <v>320</v>
      </c>
      <c r="B47" s="63" t="s">
        <v>101</v>
      </c>
      <c r="C47" s="63" t="s">
        <v>66</v>
      </c>
      <c r="D47" s="63" t="s">
        <v>112</v>
      </c>
      <c r="E47" s="63" t="s">
        <v>319</v>
      </c>
      <c r="F47" s="63"/>
      <c r="G47" s="69">
        <f aca="true" t="shared" si="3" ref="G47:O47">G48</f>
        <v>633000</v>
      </c>
      <c r="H47" s="88">
        <f t="shared" si="3"/>
        <v>633000</v>
      </c>
      <c r="I47" s="69">
        <f t="shared" si="3"/>
        <v>0</v>
      </c>
      <c r="J47" s="69">
        <f t="shared" si="3"/>
        <v>0</v>
      </c>
      <c r="K47" s="69">
        <f t="shared" si="3"/>
        <v>0</v>
      </c>
      <c r="L47" s="69">
        <f t="shared" si="3"/>
        <v>0</v>
      </c>
      <c r="M47" s="69">
        <f t="shared" si="3"/>
        <v>0</v>
      </c>
      <c r="N47" s="69">
        <f t="shared" si="3"/>
        <v>0</v>
      </c>
      <c r="O47" s="88">
        <f t="shared" si="3"/>
        <v>0</v>
      </c>
    </row>
    <row r="48" spans="1:15" s="52" customFormat="1" ht="32.25">
      <c r="A48" s="73" t="s">
        <v>149</v>
      </c>
      <c r="B48" s="63" t="s">
        <v>101</v>
      </c>
      <c r="C48" s="63" t="s">
        <v>66</v>
      </c>
      <c r="D48" s="63" t="s">
        <v>112</v>
      </c>
      <c r="E48" s="63" t="s">
        <v>319</v>
      </c>
      <c r="F48" s="63" t="s">
        <v>125</v>
      </c>
      <c r="G48" s="69">
        <v>633000</v>
      </c>
      <c r="H48" s="88">
        <v>633000</v>
      </c>
      <c r="I48" s="13"/>
      <c r="J48" s="13"/>
      <c r="K48" s="140"/>
      <c r="L48" s="145"/>
      <c r="M48" s="5"/>
      <c r="N48" s="69">
        <v>0</v>
      </c>
      <c r="O48" s="88">
        <v>0</v>
      </c>
    </row>
    <row r="49" spans="1:15" s="52" customFormat="1" ht="32.25">
      <c r="A49" s="73" t="s">
        <v>140</v>
      </c>
      <c r="B49" s="63" t="s">
        <v>101</v>
      </c>
      <c r="C49" s="63" t="s">
        <v>66</v>
      </c>
      <c r="D49" s="63" t="s">
        <v>112</v>
      </c>
      <c r="E49" s="63" t="s">
        <v>139</v>
      </c>
      <c r="F49" s="63"/>
      <c r="G49" s="69">
        <f>G54+G50</f>
        <v>1318000</v>
      </c>
      <c r="H49" s="88">
        <f>H54+H50</f>
        <v>182200</v>
      </c>
      <c r="I49" s="13"/>
      <c r="J49" s="13"/>
      <c r="K49" s="140"/>
      <c r="L49" s="145"/>
      <c r="M49" s="5"/>
      <c r="N49" s="69">
        <f>N54+N50</f>
        <v>1318000</v>
      </c>
      <c r="O49" s="88">
        <f>O54+O50</f>
        <v>182200</v>
      </c>
    </row>
    <row r="50" spans="1:15" s="52" customFormat="1" ht="32.25">
      <c r="A50" s="73" t="s">
        <v>57</v>
      </c>
      <c r="B50" s="63" t="s">
        <v>101</v>
      </c>
      <c r="C50" s="63" t="s">
        <v>66</v>
      </c>
      <c r="D50" s="63" t="s">
        <v>112</v>
      </c>
      <c r="E50" s="63" t="s">
        <v>55</v>
      </c>
      <c r="F50" s="63"/>
      <c r="G50" s="69">
        <f>G51</f>
        <v>698800</v>
      </c>
      <c r="H50" s="88"/>
      <c r="I50" s="13"/>
      <c r="J50" s="13"/>
      <c r="K50" s="140"/>
      <c r="L50" s="145"/>
      <c r="M50" s="5"/>
      <c r="N50" s="69">
        <f>N51</f>
        <v>698800</v>
      </c>
      <c r="O50" s="88"/>
    </row>
    <row r="51" spans="1:15" s="52" customFormat="1" ht="18.75">
      <c r="A51" s="73" t="s">
        <v>169</v>
      </c>
      <c r="B51" s="63" t="s">
        <v>101</v>
      </c>
      <c r="C51" s="63" t="s">
        <v>66</v>
      </c>
      <c r="D51" s="63" t="s">
        <v>112</v>
      </c>
      <c r="E51" s="63" t="s">
        <v>56</v>
      </c>
      <c r="F51" s="63"/>
      <c r="G51" s="69">
        <f>G52+G53</f>
        <v>698800</v>
      </c>
      <c r="H51" s="88"/>
      <c r="I51" s="13"/>
      <c r="J51" s="13"/>
      <c r="K51" s="140"/>
      <c r="L51" s="145"/>
      <c r="M51" s="5"/>
      <c r="N51" s="69">
        <f>N52+N53</f>
        <v>698800</v>
      </c>
      <c r="O51" s="88"/>
    </row>
    <row r="52" spans="1:15" s="52" customFormat="1" ht="78.75">
      <c r="A52" s="65" t="s">
        <v>147</v>
      </c>
      <c r="B52" s="63" t="s">
        <v>101</v>
      </c>
      <c r="C52" s="63" t="s">
        <v>66</v>
      </c>
      <c r="D52" s="63" t="s">
        <v>112</v>
      </c>
      <c r="E52" s="63" t="s">
        <v>56</v>
      </c>
      <c r="F52" s="63" t="s">
        <v>124</v>
      </c>
      <c r="G52" s="69">
        <v>170600</v>
      </c>
      <c r="H52" s="88"/>
      <c r="I52" s="13"/>
      <c r="J52" s="13"/>
      <c r="K52" s="140"/>
      <c r="L52" s="145"/>
      <c r="M52" s="5"/>
      <c r="N52" s="69">
        <v>170600</v>
      </c>
      <c r="O52" s="88"/>
    </row>
    <row r="53" spans="1:15" s="52" customFormat="1" ht="32.25">
      <c r="A53" s="73" t="s">
        <v>149</v>
      </c>
      <c r="B53" s="63" t="s">
        <v>101</v>
      </c>
      <c r="C53" s="63" t="s">
        <v>66</v>
      </c>
      <c r="D53" s="63" t="s">
        <v>112</v>
      </c>
      <c r="E53" s="63" t="s">
        <v>56</v>
      </c>
      <c r="F53" s="63" t="s">
        <v>125</v>
      </c>
      <c r="G53" s="69">
        <f>252000+151200+125000</f>
        <v>528200</v>
      </c>
      <c r="H53" s="88"/>
      <c r="I53" s="13"/>
      <c r="J53" s="13"/>
      <c r="K53" s="140"/>
      <c r="L53" s="145"/>
      <c r="M53" s="5"/>
      <c r="N53" s="69">
        <f>252000+151200+125000</f>
        <v>528200</v>
      </c>
      <c r="O53" s="88"/>
    </row>
    <row r="54" spans="1:15" s="52" customFormat="1" ht="48">
      <c r="A54" s="73" t="s">
        <v>325</v>
      </c>
      <c r="B54" s="63" t="s">
        <v>101</v>
      </c>
      <c r="C54" s="63" t="s">
        <v>66</v>
      </c>
      <c r="D54" s="63" t="s">
        <v>112</v>
      </c>
      <c r="E54" s="63" t="s">
        <v>141</v>
      </c>
      <c r="F54" s="63"/>
      <c r="G54" s="69">
        <f>G57+G59+G55</f>
        <v>619200</v>
      </c>
      <c r="H54" s="88">
        <f>H57+H59</f>
        <v>182200</v>
      </c>
      <c r="I54" s="13"/>
      <c r="J54" s="13"/>
      <c r="K54" s="140"/>
      <c r="L54" s="145"/>
      <c r="M54" s="5"/>
      <c r="N54" s="69">
        <f>N57+N59+N55</f>
        <v>619200</v>
      </c>
      <c r="O54" s="88">
        <f>O57+O59</f>
        <v>182200</v>
      </c>
    </row>
    <row r="55" spans="1:15" s="52" customFormat="1" ht="15.75">
      <c r="A55" s="73" t="s">
        <v>169</v>
      </c>
      <c r="B55" s="63" t="s">
        <v>101</v>
      </c>
      <c r="C55" s="63" t="s">
        <v>66</v>
      </c>
      <c r="D55" s="63" t="s">
        <v>112</v>
      </c>
      <c r="E55" s="63" t="s">
        <v>328</v>
      </c>
      <c r="F55" s="63"/>
      <c r="G55" s="69">
        <f>G56</f>
        <v>437000</v>
      </c>
      <c r="H55" s="69"/>
      <c r="I55" s="69">
        <f aca="true" t="shared" si="4" ref="I55:N55">I56</f>
        <v>0</v>
      </c>
      <c r="J55" s="69">
        <f t="shared" si="4"/>
        <v>0</v>
      </c>
      <c r="K55" s="69">
        <f t="shared" si="4"/>
        <v>0</v>
      </c>
      <c r="L55" s="69">
        <f t="shared" si="4"/>
        <v>0</v>
      </c>
      <c r="M55" s="69">
        <f t="shared" si="4"/>
        <v>0</v>
      </c>
      <c r="N55" s="69">
        <f t="shared" si="4"/>
        <v>437000</v>
      </c>
      <c r="O55" s="88"/>
    </row>
    <row r="56" spans="1:15" s="52" customFormat="1" ht="32.25">
      <c r="A56" s="73" t="s">
        <v>149</v>
      </c>
      <c r="B56" s="63" t="s">
        <v>101</v>
      </c>
      <c r="C56" s="63" t="s">
        <v>66</v>
      </c>
      <c r="D56" s="63" t="s">
        <v>112</v>
      </c>
      <c r="E56" s="63" t="s">
        <v>328</v>
      </c>
      <c r="F56" s="63" t="s">
        <v>125</v>
      </c>
      <c r="G56" s="69">
        <v>437000</v>
      </c>
      <c r="H56" s="88"/>
      <c r="I56" s="13"/>
      <c r="J56" s="13"/>
      <c r="K56" s="140"/>
      <c r="L56" s="145"/>
      <c r="M56" s="5"/>
      <c r="N56" s="69">
        <v>437000</v>
      </c>
      <c r="O56" s="88"/>
    </row>
    <row r="57" spans="1:15" s="52" customFormat="1" ht="95.25">
      <c r="A57" s="73" t="s">
        <v>311</v>
      </c>
      <c r="B57" s="63" t="s">
        <v>101</v>
      </c>
      <c r="C57" s="63" t="s">
        <v>66</v>
      </c>
      <c r="D57" s="63" t="s">
        <v>112</v>
      </c>
      <c r="E57" s="63" t="s">
        <v>176</v>
      </c>
      <c r="F57" s="63"/>
      <c r="G57" s="69">
        <f>G58</f>
        <v>6000</v>
      </c>
      <c r="H57" s="88">
        <f>H58</f>
        <v>6000</v>
      </c>
      <c r="I57" s="13"/>
      <c r="J57" s="13"/>
      <c r="K57" s="140"/>
      <c r="L57" s="145"/>
      <c r="M57" s="5"/>
      <c r="N57" s="69">
        <f>N58</f>
        <v>6000</v>
      </c>
      <c r="O57" s="88">
        <f>O58</f>
        <v>6000</v>
      </c>
    </row>
    <row r="58" spans="1:15" s="52" customFormat="1" ht="32.25">
      <c r="A58" s="73" t="s">
        <v>149</v>
      </c>
      <c r="B58" s="63" t="s">
        <v>101</v>
      </c>
      <c r="C58" s="63" t="s">
        <v>66</v>
      </c>
      <c r="D58" s="63" t="s">
        <v>112</v>
      </c>
      <c r="E58" s="63" t="s">
        <v>176</v>
      </c>
      <c r="F58" s="63" t="s">
        <v>125</v>
      </c>
      <c r="G58" s="69">
        <v>6000</v>
      </c>
      <c r="H58" s="88">
        <v>6000</v>
      </c>
      <c r="I58" s="13"/>
      <c r="J58" s="13"/>
      <c r="K58" s="140"/>
      <c r="L58" s="145"/>
      <c r="M58" s="5"/>
      <c r="N58" s="69">
        <v>6000</v>
      </c>
      <c r="O58" s="88">
        <v>6000</v>
      </c>
    </row>
    <row r="59" spans="1:15" s="52" customFormat="1" ht="79.5">
      <c r="A59" s="73" t="s">
        <v>147</v>
      </c>
      <c r="B59" s="63" t="s">
        <v>101</v>
      </c>
      <c r="C59" s="63" t="s">
        <v>66</v>
      </c>
      <c r="D59" s="63" t="s">
        <v>112</v>
      </c>
      <c r="E59" s="63" t="s">
        <v>299</v>
      </c>
      <c r="F59" s="63"/>
      <c r="G59" s="69">
        <f>G60</f>
        <v>176200</v>
      </c>
      <c r="H59" s="88">
        <f>H60</f>
        <v>176200</v>
      </c>
      <c r="I59" s="13"/>
      <c r="J59" s="13"/>
      <c r="K59" s="140"/>
      <c r="L59" s="145"/>
      <c r="M59" s="5"/>
      <c r="N59" s="69">
        <f>N60</f>
        <v>176200</v>
      </c>
      <c r="O59" s="88">
        <f>O60</f>
        <v>176200</v>
      </c>
    </row>
    <row r="60" spans="1:15" s="52" customFormat="1" ht="78.75">
      <c r="A60" s="65" t="s">
        <v>147</v>
      </c>
      <c r="B60" s="63" t="s">
        <v>101</v>
      </c>
      <c r="C60" s="63" t="s">
        <v>66</v>
      </c>
      <c r="D60" s="63" t="s">
        <v>112</v>
      </c>
      <c r="E60" s="63" t="s">
        <v>299</v>
      </c>
      <c r="F60" s="63" t="s">
        <v>124</v>
      </c>
      <c r="G60" s="69">
        <f>176500-300</f>
        <v>176200</v>
      </c>
      <c r="H60" s="88">
        <f>176500-300</f>
        <v>176200</v>
      </c>
      <c r="I60" s="13"/>
      <c r="J60" s="13"/>
      <c r="K60" s="140"/>
      <c r="L60" s="145"/>
      <c r="M60" s="5"/>
      <c r="N60" s="69">
        <f>176500-300</f>
        <v>176200</v>
      </c>
      <c r="O60" s="88">
        <f>176500-300</f>
        <v>176200</v>
      </c>
    </row>
    <row r="61" spans="1:15" s="52" customFormat="1" ht="18.75">
      <c r="A61" s="150" t="s">
        <v>93</v>
      </c>
      <c r="B61" s="67" t="s">
        <v>101</v>
      </c>
      <c r="C61" s="67" t="s">
        <v>68</v>
      </c>
      <c r="D61" s="67"/>
      <c r="E61" s="67"/>
      <c r="F61" s="67"/>
      <c r="G61" s="71">
        <f aca="true" t="shared" si="5" ref="G61:H64">G62</f>
        <v>282500</v>
      </c>
      <c r="H61" s="87">
        <f t="shared" si="5"/>
        <v>282500</v>
      </c>
      <c r="I61" s="13"/>
      <c r="J61" s="13"/>
      <c r="K61" s="144"/>
      <c r="L61" s="149"/>
      <c r="M61" s="5"/>
      <c r="N61" s="71">
        <f aca="true" t="shared" si="6" ref="N61:O64">N62</f>
        <v>282500</v>
      </c>
      <c r="O61" s="87">
        <f t="shared" si="6"/>
        <v>282500</v>
      </c>
    </row>
    <row r="62" spans="1:15" s="52" customFormat="1" ht="18.75">
      <c r="A62" s="110" t="s">
        <v>94</v>
      </c>
      <c r="B62" s="67" t="s">
        <v>101</v>
      </c>
      <c r="C62" s="67" t="s">
        <v>68</v>
      </c>
      <c r="D62" s="67" t="s">
        <v>67</v>
      </c>
      <c r="E62" s="67"/>
      <c r="F62" s="67"/>
      <c r="G62" s="71">
        <f t="shared" si="5"/>
        <v>282500</v>
      </c>
      <c r="H62" s="87">
        <f t="shared" si="5"/>
        <v>282500</v>
      </c>
      <c r="I62" s="13"/>
      <c r="J62" s="13"/>
      <c r="K62" s="144"/>
      <c r="L62" s="149"/>
      <c r="M62" s="5"/>
      <c r="N62" s="71">
        <f t="shared" si="6"/>
        <v>282500</v>
      </c>
      <c r="O62" s="87">
        <f t="shared" si="6"/>
        <v>282500</v>
      </c>
    </row>
    <row r="63" spans="1:15" s="52" customFormat="1" ht="32.25">
      <c r="A63" s="73" t="s">
        <v>140</v>
      </c>
      <c r="B63" s="63" t="s">
        <v>101</v>
      </c>
      <c r="C63" s="63" t="s">
        <v>68</v>
      </c>
      <c r="D63" s="63" t="s">
        <v>67</v>
      </c>
      <c r="E63" s="63" t="s">
        <v>139</v>
      </c>
      <c r="F63" s="63"/>
      <c r="G63" s="69">
        <f t="shared" si="5"/>
        <v>282500</v>
      </c>
      <c r="H63" s="88">
        <f t="shared" si="5"/>
        <v>282500</v>
      </c>
      <c r="I63" s="13"/>
      <c r="J63" s="13"/>
      <c r="K63" s="140"/>
      <c r="L63" s="145"/>
      <c r="M63" s="5"/>
      <c r="N63" s="69">
        <f t="shared" si="6"/>
        <v>282500</v>
      </c>
      <c r="O63" s="88">
        <f t="shared" si="6"/>
        <v>282500</v>
      </c>
    </row>
    <row r="64" spans="1:15" s="52" customFormat="1" ht="48">
      <c r="A64" s="73" t="s">
        <v>325</v>
      </c>
      <c r="B64" s="63" t="s">
        <v>101</v>
      </c>
      <c r="C64" s="63" t="s">
        <v>68</v>
      </c>
      <c r="D64" s="63" t="s">
        <v>67</v>
      </c>
      <c r="E64" s="63" t="s">
        <v>141</v>
      </c>
      <c r="F64" s="63"/>
      <c r="G64" s="69">
        <f t="shared" si="5"/>
        <v>282500</v>
      </c>
      <c r="H64" s="88">
        <f t="shared" si="5"/>
        <v>282500</v>
      </c>
      <c r="I64" s="13"/>
      <c r="J64" s="13"/>
      <c r="K64" s="140"/>
      <c r="L64" s="145"/>
      <c r="M64" s="5"/>
      <c r="N64" s="69">
        <f t="shared" si="6"/>
        <v>282500</v>
      </c>
      <c r="O64" s="88">
        <f t="shared" si="6"/>
        <v>282500</v>
      </c>
    </row>
    <row r="65" spans="1:15" s="52" customFormat="1" ht="32.25">
      <c r="A65" s="73" t="s">
        <v>179</v>
      </c>
      <c r="B65" s="63" t="s">
        <v>101</v>
      </c>
      <c r="C65" s="63" t="s">
        <v>68</v>
      </c>
      <c r="D65" s="63" t="s">
        <v>67</v>
      </c>
      <c r="E65" s="63" t="s">
        <v>178</v>
      </c>
      <c r="F65" s="63"/>
      <c r="G65" s="69">
        <f>G66+G67</f>
        <v>282500</v>
      </c>
      <c r="H65" s="88">
        <f>H66+H67</f>
        <v>282500</v>
      </c>
      <c r="I65" s="13"/>
      <c r="J65" s="13"/>
      <c r="K65" s="140"/>
      <c r="L65" s="145"/>
      <c r="M65" s="5"/>
      <c r="N65" s="69">
        <f>N66+N67</f>
        <v>282500</v>
      </c>
      <c r="O65" s="88">
        <f>O66+O67</f>
        <v>282500</v>
      </c>
    </row>
    <row r="66" spans="1:15" s="52" customFormat="1" ht="78.75">
      <c r="A66" s="65" t="s">
        <v>147</v>
      </c>
      <c r="B66" s="63" t="s">
        <v>101</v>
      </c>
      <c r="C66" s="63" t="s">
        <v>68</v>
      </c>
      <c r="D66" s="63" t="s">
        <v>67</v>
      </c>
      <c r="E66" s="63" t="s">
        <v>178</v>
      </c>
      <c r="F66" s="63" t="s">
        <v>124</v>
      </c>
      <c r="G66" s="69">
        <v>272100</v>
      </c>
      <c r="H66" s="88">
        <v>272100</v>
      </c>
      <c r="I66" s="13"/>
      <c r="J66" s="13"/>
      <c r="K66" s="140"/>
      <c r="L66" s="145"/>
      <c r="M66" s="5"/>
      <c r="N66" s="69">
        <v>272100</v>
      </c>
      <c r="O66" s="88">
        <v>272100</v>
      </c>
    </row>
    <row r="67" spans="1:15" s="52" customFormat="1" ht="32.25">
      <c r="A67" s="73" t="s">
        <v>149</v>
      </c>
      <c r="B67" s="63" t="s">
        <v>101</v>
      </c>
      <c r="C67" s="63" t="s">
        <v>68</v>
      </c>
      <c r="D67" s="63" t="s">
        <v>67</v>
      </c>
      <c r="E67" s="63" t="s">
        <v>178</v>
      </c>
      <c r="F67" s="63" t="s">
        <v>125</v>
      </c>
      <c r="G67" s="69">
        <v>10400</v>
      </c>
      <c r="H67" s="88">
        <v>10400</v>
      </c>
      <c r="I67" s="13"/>
      <c r="J67" s="13"/>
      <c r="K67" s="140"/>
      <c r="L67" s="145"/>
      <c r="M67" s="5"/>
      <c r="N67" s="69">
        <v>10400</v>
      </c>
      <c r="O67" s="88">
        <v>10400</v>
      </c>
    </row>
    <row r="68" spans="1:15" s="52" customFormat="1" ht="32.25">
      <c r="A68" s="150" t="s">
        <v>58</v>
      </c>
      <c r="B68" s="67" t="s">
        <v>101</v>
      </c>
      <c r="C68" s="67" t="s">
        <v>67</v>
      </c>
      <c r="D68" s="67"/>
      <c r="E68" s="67"/>
      <c r="F68" s="67"/>
      <c r="G68" s="71">
        <f>G69+G74+G82</f>
        <v>17032800</v>
      </c>
      <c r="H68" s="87">
        <f>H69+H74+H82</f>
        <v>824000</v>
      </c>
      <c r="I68" s="13"/>
      <c r="J68" s="13"/>
      <c r="K68" s="144"/>
      <c r="L68" s="149"/>
      <c r="M68" s="5"/>
      <c r="N68" s="71">
        <f>N69+N74+N82</f>
        <v>17578700</v>
      </c>
      <c r="O68" s="87">
        <f>O69+O74+O82</f>
        <v>824000</v>
      </c>
    </row>
    <row r="69" spans="1:15" s="52" customFormat="1" ht="18.75">
      <c r="A69" s="110" t="s">
        <v>117</v>
      </c>
      <c r="B69" s="67" t="s">
        <v>101</v>
      </c>
      <c r="C69" s="67" t="s">
        <v>67</v>
      </c>
      <c r="D69" s="67" t="s">
        <v>69</v>
      </c>
      <c r="E69" s="67"/>
      <c r="F69" s="67"/>
      <c r="G69" s="71">
        <f aca="true" t="shared" si="7" ref="G69:H72">G70</f>
        <v>824000</v>
      </c>
      <c r="H69" s="87">
        <f t="shared" si="7"/>
        <v>824000</v>
      </c>
      <c r="I69" s="13"/>
      <c r="J69" s="13"/>
      <c r="K69" s="144"/>
      <c r="L69" s="149"/>
      <c r="M69" s="5"/>
      <c r="N69" s="71">
        <f aca="true" t="shared" si="8" ref="N69:O72">N70</f>
        <v>824000</v>
      </c>
      <c r="O69" s="87">
        <f t="shared" si="8"/>
        <v>824000</v>
      </c>
    </row>
    <row r="70" spans="1:15" s="52" customFormat="1" ht="32.25">
      <c r="A70" s="73" t="s">
        <v>140</v>
      </c>
      <c r="B70" s="63" t="s">
        <v>101</v>
      </c>
      <c r="C70" s="63" t="s">
        <v>67</v>
      </c>
      <c r="D70" s="63" t="s">
        <v>69</v>
      </c>
      <c r="E70" s="63" t="s">
        <v>139</v>
      </c>
      <c r="F70" s="63"/>
      <c r="G70" s="69">
        <f t="shared" si="7"/>
        <v>824000</v>
      </c>
      <c r="H70" s="88">
        <f t="shared" si="7"/>
        <v>824000</v>
      </c>
      <c r="I70" s="13"/>
      <c r="J70" s="13"/>
      <c r="K70" s="140"/>
      <c r="L70" s="145"/>
      <c r="M70" s="5"/>
      <c r="N70" s="69">
        <f t="shared" si="8"/>
        <v>824000</v>
      </c>
      <c r="O70" s="88">
        <f t="shared" si="8"/>
        <v>824000</v>
      </c>
    </row>
    <row r="71" spans="1:15" s="52" customFormat="1" ht="48">
      <c r="A71" s="73" t="s">
        <v>325</v>
      </c>
      <c r="B71" s="63" t="s">
        <v>101</v>
      </c>
      <c r="C71" s="63" t="s">
        <v>67</v>
      </c>
      <c r="D71" s="63" t="s">
        <v>69</v>
      </c>
      <c r="E71" s="63" t="s">
        <v>141</v>
      </c>
      <c r="F71" s="63"/>
      <c r="G71" s="69">
        <f t="shared" si="7"/>
        <v>824000</v>
      </c>
      <c r="H71" s="88">
        <f t="shared" si="7"/>
        <v>824000</v>
      </c>
      <c r="I71" s="13"/>
      <c r="J71" s="13"/>
      <c r="K71" s="140"/>
      <c r="L71" s="145"/>
      <c r="M71" s="5"/>
      <c r="N71" s="69">
        <f t="shared" si="8"/>
        <v>824000</v>
      </c>
      <c r="O71" s="88">
        <f t="shared" si="8"/>
        <v>824000</v>
      </c>
    </row>
    <row r="72" spans="1:15" s="52" customFormat="1" ht="32.25">
      <c r="A72" s="73" t="s">
        <v>181</v>
      </c>
      <c r="B72" s="63" t="s">
        <v>101</v>
      </c>
      <c r="C72" s="63" t="s">
        <v>67</v>
      </c>
      <c r="D72" s="63" t="s">
        <v>69</v>
      </c>
      <c r="E72" s="63" t="s">
        <v>180</v>
      </c>
      <c r="F72" s="63"/>
      <c r="G72" s="69">
        <f t="shared" si="7"/>
        <v>824000</v>
      </c>
      <c r="H72" s="88">
        <f t="shared" si="7"/>
        <v>824000</v>
      </c>
      <c r="I72" s="13"/>
      <c r="J72" s="13"/>
      <c r="K72" s="140"/>
      <c r="L72" s="145"/>
      <c r="M72" s="5"/>
      <c r="N72" s="69">
        <f t="shared" si="8"/>
        <v>824000</v>
      </c>
      <c r="O72" s="88">
        <f t="shared" si="8"/>
        <v>824000</v>
      </c>
    </row>
    <row r="73" spans="1:15" s="52" customFormat="1" ht="78.75">
      <c r="A73" s="65" t="s">
        <v>147</v>
      </c>
      <c r="B73" s="63" t="s">
        <v>101</v>
      </c>
      <c r="C73" s="63" t="s">
        <v>67</v>
      </c>
      <c r="D73" s="63" t="s">
        <v>69</v>
      </c>
      <c r="E73" s="63" t="s">
        <v>180</v>
      </c>
      <c r="F73" s="63" t="s">
        <v>124</v>
      </c>
      <c r="G73" s="69">
        <v>824000</v>
      </c>
      <c r="H73" s="88">
        <v>824000</v>
      </c>
      <c r="I73" s="13"/>
      <c r="J73" s="13"/>
      <c r="K73" s="140"/>
      <c r="L73" s="145"/>
      <c r="M73" s="5"/>
      <c r="N73" s="69">
        <v>824000</v>
      </c>
      <c r="O73" s="88">
        <v>824000</v>
      </c>
    </row>
    <row r="74" spans="1:15" s="52" customFormat="1" ht="48">
      <c r="A74" s="151" t="s">
        <v>105</v>
      </c>
      <c r="B74" s="67" t="s">
        <v>101</v>
      </c>
      <c r="C74" s="67" t="s">
        <v>67</v>
      </c>
      <c r="D74" s="67" t="s">
        <v>81</v>
      </c>
      <c r="E74" s="67"/>
      <c r="F74" s="67"/>
      <c r="G74" s="71">
        <f>G75</f>
        <v>15673800</v>
      </c>
      <c r="H74" s="87"/>
      <c r="I74" s="13"/>
      <c r="J74" s="13"/>
      <c r="K74" s="144"/>
      <c r="L74" s="149"/>
      <c r="M74" s="5"/>
      <c r="N74" s="71">
        <f>N75</f>
        <v>15893700</v>
      </c>
      <c r="O74" s="87"/>
    </row>
    <row r="75" spans="1:15" s="52" customFormat="1" ht="48">
      <c r="A75" s="73" t="s">
        <v>151</v>
      </c>
      <c r="B75" s="63" t="s">
        <v>101</v>
      </c>
      <c r="C75" s="63" t="s">
        <v>67</v>
      </c>
      <c r="D75" s="63" t="s">
        <v>81</v>
      </c>
      <c r="E75" s="63" t="s">
        <v>152</v>
      </c>
      <c r="F75" s="63"/>
      <c r="G75" s="69">
        <f>G76</f>
        <v>15673800</v>
      </c>
      <c r="H75" s="88"/>
      <c r="I75" s="13"/>
      <c r="J75" s="13"/>
      <c r="K75" s="140"/>
      <c r="L75" s="145"/>
      <c r="M75" s="5"/>
      <c r="N75" s="69">
        <f>N76</f>
        <v>15893700</v>
      </c>
      <c r="O75" s="88"/>
    </row>
    <row r="76" spans="1:15" s="52" customFormat="1" ht="63.75">
      <c r="A76" s="73" t="s">
        <v>155</v>
      </c>
      <c r="B76" s="63" t="s">
        <v>101</v>
      </c>
      <c r="C76" s="63" t="s">
        <v>67</v>
      </c>
      <c r="D76" s="63" t="s">
        <v>81</v>
      </c>
      <c r="E76" s="63" t="s">
        <v>153</v>
      </c>
      <c r="F76" s="63"/>
      <c r="G76" s="69">
        <f>G77+G80</f>
        <v>15673800</v>
      </c>
      <c r="H76" s="88"/>
      <c r="I76" s="13"/>
      <c r="J76" s="13"/>
      <c r="K76" s="140"/>
      <c r="L76" s="145"/>
      <c r="M76" s="5"/>
      <c r="N76" s="69">
        <f>N77+N80</f>
        <v>15893700</v>
      </c>
      <c r="O76" s="88"/>
    </row>
    <row r="77" spans="1:15" s="52" customFormat="1" ht="63.75">
      <c r="A77" s="73" t="s">
        <v>183</v>
      </c>
      <c r="B77" s="63" t="s">
        <v>101</v>
      </c>
      <c r="C77" s="63" t="s">
        <v>67</v>
      </c>
      <c r="D77" s="63" t="s">
        <v>81</v>
      </c>
      <c r="E77" s="63" t="s">
        <v>182</v>
      </c>
      <c r="F77" s="63"/>
      <c r="G77" s="69">
        <f>G78+G79</f>
        <v>13703800</v>
      </c>
      <c r="H77" s="88"/>
      <c r="I77" s="13"/>
      <c r="J77" s="13"/>
      <c r="K77" s="140"/>
      <c r="L77" s="145"/>
      <c r="M77" s="5"/>
      <c r="N77" s="69">
        <f>N78+N79</f>
        <v>14223700</v>
      </c>
      <c r="O77" s="88"/>
    </row>
    <row r="78" spans="1:15" s="52" customFormat="1" ht="78.75">
      <c r="A78" s="65" t="s">
        <v>147</v>
      </c>
      <c r="B78" s="63" t="s">
        <v>101</v>
      </c>
      <c r="C78" s="63" t="s">
        <v>67</v>
      </c>
      <c r="D78" s="63" t="s">
        <v>81</v>
      </c>
      <c r="E78" s="63" t="s">
        <v>182</v>
      </c>
      <c r="F78" s="63" t="s">
        <v>124</v>
      </c>
      <c r="G78" s="70">
        <v>12087600</v>
      </c>
      <c r="H78" s="89"/>
      <c r="I78" s="13"/>
      <c r="J78" s="13"/>
      <c r="K78" s="140"/>
      <c r="L78" s="145"/>
      <c r="M78" s="5"/>
      <c r="N78" s="70">
        <v>12561900</v>
      </c>
      <c r="O78" s="89"/>
    </row>
    <row r="79" spans="1:15" s="52" customFormat="1" ht="32.25">
      <c r="A79" s="73" t="s">
        <v>149</v>
      </c>
      <c r="B79" s="63" t="s">
        <v>101</v>
      </c>
      <c r="C79" s="63" t="s">
        <v>67</v>
      </c>
      <c r="D79" s="63" t="s">
        <v>81</v>
      </c>
      <c r="E79" s="63" t="s">
        <v>182</v>
      </c>
      <c r="F79" s="63" t="s">
        <v>125</v>
      </c>
      <c r="G79" s="69">
        <v>1616200</v>
      </c>
      <c r="H79" s="88"/>
      <c r="I79" s="13"/>
      <c r="J79" s="13"/>
      <c r="K79" s="140"/>
      <c r="L79" s="145"/>
      <c r="M79" s="5"/>
      <c r="N79" s="69">
        <v>1661800</v>
      </c>
      <c r="O79" s="88"/>
    </row>
    <row r="80" spans="1:15" s="52" customFormat="1" ht="18.75">
      <c r="A80" s="73" t="s">
        <v>169</v>
      </c>
      <c r="B80" s="63" t="s">
        <v>101</v>
      </c>
      <c r="C80" s="63" t="s">
        <v>67</v>
      </c>
      <c r="D80" s="63" t="s">
        <v>81</v>
      </c>
      <c r="E80" s="63" t="s">
        <v>184</v>
      </c>
      <c r="F80" s="63"/>
      <c r="G80" s="69">
        <f>G81</f>
        <v>1970000</v>
      </c>
      <c r="H80" s="88"/>
      <c r="I80" s="13"/>
      <c r="J80" s="13"/>
      <c r="K80" s="140"/>
      <c r="L80" s="145"/>
      <c r="M80" s="5"/>
      <c r="N80" s="69">
        <f>N81</f>
        <v>1670000</v>
      </c>
      <c r="O80" s="88"/>
    </row>
    <row r="81" spans="1:15" s="52" customFormat="1" ht="32.25">
      <c r="A81" s="73" t="s">
        <v>149</v>
      </c>
      <c r="B81" s="63" t="s">
        <v>101</v>
      </c>
      <c r="C81" s="63" t="s">
        <v>67</v>
      </c>
      <c r="D81" s="63" t="s">
        <v>81</v>
      </c>
      <c r="E81" s="63" t="s">
        <v>184</v>
      </c>
      <c r="F81" s="63" t="s">
        <v>125</v>
      </c>
      <c r="G81" s="69">
        <f>400000+1040000+300000+200000+30000</f>
        <v>1970000</v>
      </c>
      <c r="H81" s="88"/>
      <c r="I81" s="13"/>
      <c r="J81" s="13"/>
      <c r="K81" s="140"/>
      <c r="L81" s="145"/>
      <c r="M81" s="5"/>
      <c r="N81" s="69">
        <f>400000+1040000+100000+100000+30000</f>
        <v>1670000</v>
      </c>
      <c r="O81" s="88"/>
    </row>
    <row r="82" spans="1:15" s="52" customFormat="1" ht="32.25">
      <c r="A82" s="66" t="s">
        <v>131</v>
      </c>
      <c r="B82" s="67" t="s">
        <v>101</v>
      </c>
      <c r="C82" s="67" t="s">
        <v>67</v>
      </c>
      <c r="D82" s="67" t="s">
        <v>132</v>
      </c>
      <c r="E82" s="67"/>
      <c r="F82" s="67"/>
      <c r="G82" s="71">
        <f>G83</f>
        <v>535000</v>
      </c>
      <c r="H82" s="87"/>
      <c r="I82" s="13"/>
      <c r="J82" s="13"/>
      <c r="K82" s="144"/>
      <c r="L82" s="149"/>
      <c r="M82" s="5"/>
      <c r="N82" s="71">
        <f>N83</f>
        <v>861000</v>
      </c>
      <c r="O82" s="87"/>
    </row>
    <row r="83" spans="1:15" s="52" customFormat="1" ht="36" customHeight="1">
      <c r="A83" s="73" t="s">
        <v>187</v>
      </c>
      <c r="B83" s="63" t="s">
        <v>101</v>
      </c>
      <c r="C83" s="63" t="s">
        <v>67</v>
      </c>
      <c r="D83" s="63" t="s">
        <v>132</v>
      </c>
      <c r="E83" s="63" t="s">
        <v>186</v>
      </c>
      <c r="F83" s="63"/>
      <c r="G83" s="69">
        <f>G84+G86</f>
        <v>535000</v>
      </c>
      <c r="H83" s="88"/>
      <c r="I83" s="13"/>
      <c r="J83" s="13"/>
      <c r="K83" s="140"/>
      <c r="L83" s="145"/>
      <c r="M83" s="5"/>
      <c r="N83" s="69">
        <f>N84+N86</f>
        <v>861000</v>
      </c>
      <c r="O83" s="88"/>
    </row>
    <row r="84" spans="1:15" s="52" customFormat="1" ht="48">
      <c r="A84" s="73" t="s">
        <v>188</v>
      </c>
      <c r="B84" s="63" t="s">
        <v>101</v>
      </c>
      <c r="C84" s="63" t="s">
        <v>67</v>
      </c>
      <c r="D84" s="63" t="s">
        <v>132</v>
      </c>
      <c r="E84" s="63" t="s">
        <v>185</v>
      </c>
      <c r="F84" s="63"/>
      <c r="G84" s="69">
        <f>G85</f>
        <v>220000</v>
      </c>
      <c r="H84" s="88"/>
      <c r="I84" s="13"/>
      <c r="J84" s="13"/>
      <c r="K84" s="140"/>
      <c r="L84" s="145"/>
      <c r="M84" s="5"/>
      <c r="N84" s="69">
        <f>N85</f>
        <v>231000</v>
      </c>
      <c r="O84" s="88"/>
    </row>
    <row r="85" spans="1:15" s="52" customFormat="1" ht="32.25">
      <c r="A85" s="73" t="s">
        <v>189</v>
      </c>
      <c r="B85" s="63" t="s">
        <v>101</v>
      </c>
      <c r="C85" s="63" t="s">
        <v>67</v>
      </c>
      <c r="D85" s="63" t="s">
        <v>132</v>
      </c>
      <c r="E85" s="63" t="s">
        <v>185</v>
      </c>
      <c r="F85" s="63" t="s">
        <v>127</v>
      </c>
      <c r="G85" s="69">
        <v>220000</v>
      </c>
      <c r="H85" s="88"/>
      <c r="I85" s="13"/>
      <c r="J85" s="13"/>
      <c r="K85" s="140"/>
      <c r="L85" s="145"/>
      <c r="M85" s="5"/>
      <c r="N85" s="69">
        <v>231000</v>
      </c>
      <c r="O85" s="88"/>
    </row>
    <row r="86" spans="1:15" s="52" customFormat="1" ht="18.75">
      <c r="A86" s="73" t="s">
        <v>169</v>
      </c>
      <c r="B86" s="63" t="s">
        <v>101</v>
      </c>
      <c r="C86" s="63" t="s">
        <v>67</v>
      </c>
      <c r="D86" s="63" t="s">
        <v>132</v>
      </c>
      <c r="E86" s="63" t="s">
        <v>190</v>
      </c>
      <c r="F86" s="63"/>
      <c r="G86" s="69">
        <f>G87</f>
        <v>315000</v>
      </c>
      <c r="H86" s="88"/>
      <c r="I86" s="13"/>
      <c r="J86" s="13"/>
      <c r="K86" s="140"/>
      <c r="L86" s="145"/>
      <c r="M86" s="5"/>
      <c r="N86" s="69">
        <f>N87</f>
        <v>630000</v>
      </c>
      <c r="O86" s="88"/>
    </row>
    <row r="87" spans="1:15" s="52" customFormat="1" ht="32.25">
      <c r="A87" s="73" t="s">
        <v>189</v>
      </c>
      <c r="B87" s="63" t="s">
        <v>101</v>
      </c>
      <c r="C87" s="63" t="s">
        <v>67</v>
      </c>
      <c r="D87" s="63" t="s">
        <v>132</v>
      </c>
      <c r="E87" s="63" t="s">
        <v>190</v>
      </c>
      <c r="F87" s="63" t="s">
        <v>127</v>
      </c>
      <c r="G87" s="69">
        <v>315000</v>
      </c>
      <c r="H87" s="88"/>
      <c r="I87" s="13"/>
      <c r="J87" s="13"/>
      <c r="K87" s="140"/>
      <c r="L87" s="145"/>
      <c r="M87" s="5"/>
      <c r="N87" s="69">
        <v>630000</v>
      </c>
      <c r="O87" s="88"/>
    </row>
    <row r="88" spans="1:15" s="51" customFormat="1" ht="18.75">
      <c r="A88" s="150" t="s">
        <v>107</v>
      </c>
      <c r="B88" s="67" t="s">
        <v>101</v>
      </c>
      <c r="C88" s="67" t="s">
        <v>69</v>
      </c>
      <c r="D88" s="67"/>
      <c r="E88" s="152"/>
      <c r="F88" s="152"/>
      <c r="G88" s="71">
        <f>G89+G101+G106</f>
        <v>14074620</v>
      </c>
      <c r="H88" s="87">
        <f>H89+H101+H106</f>
        <v>14700</v>
      </c>
      <c r="I88" s="14">
        <f>I89</f>
        <v>0</v>
      </c>
      <c r="J88" s="14">
        <f>J89</f>
        <v>0</v>
      </c>
      <c r="K88" s="14">
        <f>K89</f>
        <v>0</v>
      </c>
      <c r="L88" s="14">
        <f>L89</f>
        <v>0</v>
      </c>
      <c r="M88" s="6"/>
      <c r="N88" s="71">
        <f>N89+N101+N106</f>
        <v>21295520</v>
      </c>
      <c r="O88" s="87">
        <f>O89+O101+O106</f>
        <v>14700</v>
      </c>
    </row>
    <row r="89" spans="1:15" s="52" customFormat="1" ht="18.75">
      <c r="A89" s="110" t="s">
        <v>121</v>
      </c>
      <c r="B89" s="67" t="s">
        <v>101</v>
      </c>
      <c r="C89" s="67" t="s">
        <v>69</v>
      </c>
      <c r="D89" s="67" t="s">
        <v>81</v>
      </c>
      <c r="E89" s="152"/>
      <c r="F89" s="67"/>
      <c r="G89" s="71">
        <f>G90</f>
        <v>9264920</v>
      </c>
      <c r="H89" s="87"/>
      <c r="I89" s="13">
        <f>I98</f>
        <v>0</v>
      </c>
      <c r="J89" s="13">
        <f>J98</f>
        <v>0</v>
      </c>
      <c r="K89" s="13">
        <f>K98</f>
        <v>0</v>
      </c>
      <c r="L89" s="13">
        <f>L98</f>
        <v>0</v>
      </c>
      <c r="M89" s="5"/>
      <c r="N89" s="71">
        <f>N90</f>
        <v>18405820</v>
      </c>
      <c r="O89" s="87"/>
    </row>
    <row r="90" spans="1:15" s="52" customFormat="1" ht="32.25">
      <c r="A90" s="73" t="s">
        <v>194</v>
      </c>
      <c r="B90" s="63" t="s">
        <v>101</v>
      </c>
      <c r="C90" s="63" t="s">
        <v>69</v>
      </c>
      <c r="D90" s="63" t="s">
        <v>81</v>
      </c>
      <c r="E90" s="63" t="s">
        <v>192</v>
      </c>
      <c r="F90" s="63"/>
      <c r="G90" s="69">
        <f>G91+G98</f>
        <v>9264920</v>
      </c>
      <c r="H90" s="88"/>
      <c r="I90" s="13"/>
      <c r="J90" s="13"/>
      <c r="K90" s="140"/>
      <c r="L90" s="145"/>
      <c r="M90" s="5"/>
      <c r="N90" s="69">
        <f>N91+N98</f>
        <v>18405820</v>
      </c>
      <c r="O90" s="88"/>
    </row>
    <row r="91" spans="1:15" s="52" customFormat="1" ht="31.5">
      <c r="A91" s="73" t="s">
        <v>195</v>
      </c>
      <c r="B91" s="63" t="s">
        <v>101</v>
      </c>
      <c r="C91" s="63" t="s">
        <v>69</v>
      </c>
      <c r="D91" s="63" t="s">
        <v>81</v>
      </c>
      <c r="E91" s="63" t="s">
        <v>193</v>
      </c>
      <c r="F91" s="63"/>
      <c r="G91" s="69">
        <f>G92+G94+G96</f>
        <v>8989300</v>
      </c>
      <c r="H91" s="88"/>
      <c r="I91" s="69">
        <f aca="true" t="shared" si="9" ref="I91:N91">I92+I94+I96</f>
        <v>0</v>
      </c>
      <c r="J91" s="69">
        <f t="shared" si="9"/>
        <v>0</v>
      </c>
      <c r="K91" s="69">
        <f t="shared" si="9"/>
        <v>0</v>
      </c>
      <c r="L91" s="69">
        <f t="shared" si="9"/>
        <v>0</v>
      </c>
      <c r="M91" s="69">
        <f t="shared" si="9"/>
        <v>0</v>
      </c>
      <c r="N91" s="69">
        <f t="shared" si="9"/>
        <v>18130200</v>
      </c>
      <c r="O91" s="88"/>
    </row>
    <row r="92" spans="1:15" s="52" customFormat="1" ht="18.75">
      <c r="A92" s="73" t="s">
        <v>196</v>
      </c>
      <c r="B92" s="63" t="s">
        <v>101</v>
      </c>
      <c r="C92" s="63" t="s">
        <v>69</v>
      </c>
      <c r="D92" s="63" t="s">
        <v>81</v>
      </c>
      <c r="E92" s="63" t="s">
        <v>191</v>
      </c>
      <c r="F92" s="63"/>
      <c r="G92" s="69">
        <f>G93</f>
        <v>500000</v>
      </c>
      <c r="H92" s="88"/>
      <c r="I92" s="13"/>
      <c r="J92" s="13"/>
      <c r="K92" s="140"/>
      <c r="L92" s="145"/>
      <c r="M92" s="5"/>
      <c r="N92" s="69">
        <f>N93</f>
        <v>500000</v>
      </c>
      <c r="O92" s="88"/>
    </row>
    <row r="93" spans="1:15" s="52" customFormat="1" ht="32.25">
      <c r="A93" s="73" t="s">
        <v>189</v>
      </c>
      <c r="B93" s="63" t="s">
        <v>101</v>
      </c>
      <c r="C93" s="63" t="s">
        <v>69</v>
      </c>
      <c r="D93" s="63" t="s">
        <v>81</v>
      </c>
      <c r="E93" s="63" t="s">
        <v>191</v>
      </c>
      <c r="F93" s="63" t="s">
        <v>127</v>
      </c>
      <c r="G93" s="69">
        <v>500000</v>
      </c>
      <c r="H93" s="88"/>
      <c r="I93" s="13"/>
      <c r="J93" s="13"/>
      <c r="K93" s="140"/>
      <c r="L93" s="145"/>
      <c r="M93" s="5"/>
      <c r="N93" s="69">
        <v>500000</v>
      </c>
      <c r="O93" s="88"/>
    </row>
    <row r="94" spans="1:15" s="52" customFormat="1" ht="48">
      <c r="A94" s="73" t="s">
        <v>188</v>
      </c>
      <c r="B94" s="63" t="s">
        <v>101</v>
      </c>
      <c r="C94" s="63" t="s">
        <v>69</v>
      </c>
      <c r="D94" s="63" t="s">
        <v>81</v>
      </c>
      <c r="E94" s="63" t="s">
        <v>197</v>
      </c>
      <c r="F94" s="63"/>
      <c r="G94" s="69">
        <f>G95</f>
        <v>8489300</v>
      </c>
      <c r="H94" s="88"/>
      <c r="I94" s="13"/>
      <c r="J94" s="13"/>
      <c r="K94" s="140"/>
      <c r="L94" s="145"/>
      <c r="M94" s="5"/>
      <c r="N94" s="69">
        <f>N95</f>
        <v>8913700</v>
      </c>
      <c r="O94" s="88"/>
    </row>
    <row r="95" spans="1:15" s="52" customFormat="1" ht="32.25">
      <c r="A95" s="73" t="s">
        <v>189</v>
      </c>
      <c r="B95" s="63" t="s">
        <v>101</v>
      </c>
      <c r="C95" s="63" t="s">
        <v>69</v>
      </c>
      <c r="D95" s="63" t="s">
        <v>81</v>
      </c>
      <c r="E95" s="63" t="s">
        <v>197</v>
      </c>
      <c r="F95" s="63" t="s">
        <v>127</v>
      </c>
      <c r="G95" s="69">
        <v>8489300</v>
      </c>
      <c r="H95" s="88"/>
      <c r="I95" s="13"/>
      <c r="J95" s="13"/>
      <c r="K95" s="140"/>
      <c r="L95" s="145"/>
      <c r="M95" s="5"/>
      <c r="N95" s="69">
        <v>8913700</v>
      </c>
      <c r="O95" s="88"/>
    </row>
    <row r="96" spans="1:15" s="52" customFormat="1" ht="48">
      <c r="A96" s="73" t="s">
        <v>318</v>
      </c>
      <c r="B96" s="63" t="s">
        <v>101</v>
      </c>
      <c r="C96" s="63" t="s">
        <v>69</v>
      </c>
      <c r="D96" s="63" t="s">
        <v>81</v>
      </c>
      <c r="E96" s="63" t="s">
        <v>317</v>
      </c>
      <c r="F96" s="63"/>
      <c r="G96" s="69">
        <f>G97</f>
        <v>0</v>
      </c>
      <c r="H96" s="88"/>
      <c r="I96" s="13"/>
      <c r="J96" s="13"/>
      <c r="K96" s="140"/>
      <c r="L96" s="145"/>
      <c r="M96" s="5"/>
      <c r="N96" s="69">
        <f>N97</f>
        <v>8716500</v>
      </c>
      <c r="O96" s="88"/>
    </row>
    <row r="97" spans="1:15" s="52" customFormat="1" ht="32.25">
      <c r="A97" s="73" t="s">
        <v>189</v>
      </c>
      <c r="B97" s="63" t="s">
        <v>101</v>
      </c>
      <c r="C97" s="63" t="s">
        <v>69</v>
      </c>
      <c r="D97" s="63" t="s">
        <v>81</v>
      </c>
      <c r="E97" s="63" t="s">
        <v>317</v>
      </c>
      <c r="F97" s="63" t="s">
        <v>127</v>
      </c>
      <c r="G97" s="69">
        <v>0</v>
      </c>
      <c r="H97" s="88"/>
      <c r="I97" s="13"/>
      <c r="J97" s="13"/>
      <c r="K97" s="140"/>
      <c r="L97" s="145"/>
      <c r="M97" s="5"/>
      <c r="N97" s="69">
        <v>8716500</v>
      </c>
      <c r="O97" s="88"/>
    </row>
    <row r="98" spans="1:15" s="52" customFormat="1" ht="48">
      <c r="A98" s="73" t="s">
        <v>200</v>
      </c>
      <c r="B98" s="63" t="s">
        <v>101</v>
      </c>
      <c r="C98" s="63" t="s">
        <v>69</v>
      </c>
      <c r="D98" s="63" t="s">
        <v>81</v>
      </c>
      <c r="E98" s="63" t="s">
        <v>198</v>
      </c>
      <c r="F98" s="63"/>
      <c r="G98" s="69">
        <f>G99</f>
        <v>275620</v>
      </c>
      <c r="H98" s="88"/>
      <c r="I98" s="13"/>
      <c r="J98" s="13"/>
      <c r="K98" s="140"/>
      <c r="L98" s="145"/>
      <c r="M98" s="5"/>
      <c r="N98" s="69">
        <f>N99</f>
        <v>275620</v>
      </c>
      <c r="O98" s="88"/>
    </row>
    <row r="99" spans="1:15" s="52" customFormat="1" ht="18.75">
      <c r="A99" s="73" t="s">
        <v>196</v>
      </c>
      <c r="B99" s="63" t="s">
        <v>101</v>
      </c>
      <c r="C99" s="63" t="s">
        <v>69</v>
      </c>
      <c r="D99" s="63" t="s">
        <v>81</v>
      </c>
      <c r="E99" s="63" t="s">
        <v>199</v>
      </c>
      <c r="F99" s="63"/>
      <c r="G99" s="69">
        <f>G100</f>
        <v>275620</v>
      </c>
      <c r="H99" s="88"/>
      <c r="I99" s="13"/>
      <c r="J99" s="13"/>
      <c r="K99" s="140"/>
      <c r="L99" s="145"/>
      <c r="M99" s="5"/>
      <c r="N99" s="69">
        <f>N100</f>
        <v>275620</v>
      </c>
      <c r="O99" s="88"/>
    </row>
    <row r="100" spans="1:15" s="52" customFormat="1" ht="32.25">
      <c r="A100" s="73" t="s">
        <v>189</v>
      </c>
      <c r="B100" s="63" t="s">
        <v>101</v>
      </c>
      <c r="C100" s="63" t="s">
        <v>69</v>
      </c>
      <c r="D100" s="63" t="s">
        <v>81</v>
      </c>
      <c r="E100" s="63" t="s">
        <v>199</v>
      </c>
      <c r="F100" s="63" t="s">
        <v>127</v>
      </c>
      <c r="G100" s="69">
        <v>275620</v>
      </c>
      <c r="H100" s="88"/>
      <c r="I100" s="13"/>
      <c r="J100" s="13"/>
      <c r="K100" s="140"/>
      <c r="L100" s="145"/>
      <c r="M100" s="5"/>
      <c r="N100" s="69">
        <v>275620</v>
      </c>
      <c r="O100" s="88"/>
    </row>
    <row r="101" spans="1:15" s="52" customFormat="1" ht="18.75">
      <c r="A101" s="151" t="s">
        <v>133</v>
      </c>
      <c r="B101" s="67" t="s">
        <v>101</v>
      </c>
      <c r="C101" s="67" t="s">
        <v>69</v>
      </c>
      <c r="D101" s="67" t="s">
        <v>83</v>
      </c>
      <c r="E101" s="67"/>
      <c r="F101" s="67"/>
      <c r="G101" s="71">
        <f aca="true" t="shared" si="10" ref="G101:H104">G102</f>
        <v>11400</v>
      </c>
      <c r="H101" s="87">
        <f t="shared" si="10"/>
        <v>11400</v>
      </c>
      <c r="I101" s="13"/>
      <c r="J101" s="13"/>
      <c r="K101" s="144"/>
      <c r="L101" s="149"/>
      <c r="M101" s="5"/>
      <c r="N101" s="71">
        <f aca="true" t="shared" si="11" ref="N101:O104">N102</f>
        <v>11400</v>
      </c>
      <c r="O101" s="87">
        <f t="shared" si="11"/>
        <v>11400</v>
      </c>
    </row>
    <row r="102" spans="1:15" s="52" customFormat="1" ht="32.25">
      <c r="A102" s="73" t="s">
        <v>173</v>
      </c>
      <c r="B102" s="63" t="s">
        <v>101</v>
      </c>
      <c r="C102" s="63" t="s">
        <v>69</v>
      </c>
      <c r="D102" s="63" t="s">
        <v>83</v>
      </c>
      <c r="E102" s="63" t="s">
        <v>171</v>
      </c>
      <c r="F102" s="63"/>
      <c r="G102" s="69">
        <f t="shared" si="10"/>
        <v>11400</v>
      </c>
      <c r="H102" s="88">
        <f t="shared" si="10"/>
        <v>11400</v>
      </c>
      <c r="I102" s="13"/>
      <c r="J102" s="13"/>
      <c r="K102" s="140"/>
      <c r="L102" s="145"/>
      <c r="M102" s="5"/>
      <c r="N102" s="69">
        <f t="shared" si="11"/>
        <v>11400</v>
      </c>
      <c r="O102" s="88">
        <f t="shared" si="11"/>
        <v>11400</v>
      </c>
    </row>
    <row r="103" spans="1:15" s="52" customFormat="1" ht="31.5">
      <c r="A103" s="73" t="s">
        <v>174</v>
      </c>
      <c r="B103" s="63" t="s">
        <v>101</v>
      </c>
      <c r="C103" s="63" t="s">
        <v>69</v>
      </c>
      <c r="D103" s="63" t="s">
        <v>83</v>
      </c>
      <c r="E103" s="63" t="s">
        <v>172</v>
      </c>
      <c r="F103" s="63"/>
      <c r="G103" s="69">
        <f>G104</f>
        <v>11400</v>
      </c>
      <c r="H103" s="88">
        <f>H104</f>
        <v>11400</v>
      </c>
      <c r="I103" s="69" t="e">
        <f>I104+#REF!</f>
        <v>#REF!</v>
      </c>
      <c r="J103" s="69" t="e">
        <f>J104+#REF!</f>
        <v>#REF!</v>
      </c>
      <c r="K103" s="69" t="e">
        <f>K104+#REF!</f>
        <v>#REF!</v>
      </c>
      <c r="L103" s="69" t="e">
        <f>L104+#REF!</f>
        <v>#REF!</v>
      </c>
      <c r="M103" s="69" t="e">
        <f>M104+#REF!</f>
        <v>#REF!</v>
      </c>
      <c r="N103" s="69">
        <f>N104</f>
        <v>11400</v>
      </c>
      <c r="O103" s="88">
        <f>O104</f>
        <v>11400</v>
      </c>
    </row>
    <row r="104" spans="1:15" s="52" customFormat="1" ht="81" customHeight="1">
      <c r="A104" s="73" t="s">
        <v>202</v>
      </c>
      <c r="B104" s="63" t="s">
        <v>101</v>
      </c>
      <c r="C104" s="63" t="s">
        <v>69</v>
      </c>
      <c r="D104" s="63" t="s">
        <v>83</v>
      </c>
      <c r="E104" s="63" t="s">
        <v>201</v>
      </c>
      <c r="F104" s="63"/>
      <c r="G104" s="69">
        <f t="shared" si="10"/>
        <v>11400</v>
      </c>
      <c r="H104" s="88">
        <f t="shared" si="10"/>
        <v>11400</v>
      </c>
      <c r="I104" s="13"/>
      <c r="J104" s="13"/>
      <c r="K104" s="140"/>
      <c r="L104" s="145"/>
      <c r="M104" s="5"/>
      <c r="N104" s="69">
        <f t="shared" si="11"/>
        <v>11400</v>
      </c>
      <c r="O104" s="88">
        <f t="shared" si="11"/>
        <v>11400</v>
      </c>
    </row>
    <row r="105" spans="1:15" s="52" customFormat="1" ht="32.25">
      <c r="A105" s="73" t="s">
        <v>149</v>
      </c>
      <c r="B105" s="63" t="s">
        <v>101</v>
      </c>
      <c r="C105" s="63" t="s">
        <v>69</v>
      </c>
      <c r="D105" s="63" t="s">
        <v>83</v>
      </c>
      <c r="E105" s="63" t="s">
        <v>201</v>
      </c>
      <c r="F105" s="63" t="s">
        <v>125</v>
      </c>
      <c r="G105" s="69">
        <v>11400</v>
      </c>
      <c r="H105" s="88">
        <v>11400</v>
      </c>
      <c r="I105" s="13"/>
      <c r="J105" s="13"/>
      <c r="K105" s="140"/>
      <c r="L105" s="145"/>
      <c r="M105" s="5"/>
      <c r="N105" s="69">
        <v>11400</v>
      </c>
      <c r="O105" s="88">
        <v>11400</v>
      </c>
    </row>
    <row r="106" spans="1:15" s="52" customFormat="1" ht="18.75">
      <c r="A106" s="110" t="s">
        <v>108</v>
      </c>
      <c r="B106" s="67" t="s">
        <v>101</v>
      </c>
      <c r="C106" s="67" t="s">
        <v>69</v>
      </c>
      <c r="D106" s="67" t="s">
        <v>92</v>
      </c>
      <c r="E106" s="67"/>
      <c r="F106" s="67"/>
      <c r="G106" s="71">
        <f>G107+G115</f>
        <v>4798300</v>
      </c>
      <c r="H106" s="87">
        <f>H107+H115</f>
        <v>3300</v>
      </c>
      <c r="I106" s="13"/>
      <c r="J106" s="13"/>
      <c r="K106" s="144"/>
      <c r="L106" s="149"/>
      <c r="M106" s="5"/>
      <c r="N106" s="71">
        <f>N107+N115</f>
        <v>2878300</v>
      </c>
      <c r="O106" s="87">
        <f>O107+O115</f>
        <v>3300</v>
      </c>
    </row>
    <row r="107" spans="1:15" s="52" customFormat="1" ht="32.25">
      <c r="A107" s="73" t="s">
        <v>206</v>
      </c>
      <c r="B107" s="63" t="s">
        <v>101</v>
      </c>
      <c r="C107" s="63" t="s">
        <v>69</v>
      </c>
      <c r="D107" s="63" t="s">
        <v>92</v>
      </c>
      <c r="E107" s="63" t="s">
        <v>204</v>
      </c>
      <c r="F107" s="63"/>
      <c r="G107" s="69">
        <f>G108</f>
        <v>48300</v>
      </c>
      <c r="H107" s="88">
        <f>H108</f>
        <v>3300</v>
      </c>
      <c r="I107" s="13"/>
      <c r="J107" s="13"/>
      <c r="K107" s="140"/>
      <c r="L107" s="145"/>
      <c r="M107" s="5"/>
      <c r="N107" s="69">
        <f>N108</f>
        <v>48300</v>
      </c>
      <c r="O107" s="88">
        <f>O108</f>
        <v>3300</v>
      </c>
    </row>
    <row r="108" spans="1:15" s="52" customFormat="1" ht="32.25">
      <c r="A108" s="73" t="s">
        <v>207</v>
      </c>
      <c r="B108" s="63" t="s">
        <v>101</v>
      </c>
      <c r="C108" s="63" t="s">
        <v>69</v>
      </c>
      <c r="D108" s="63" t="s">
        <v>92</v>
      </c>
      <c r="E108" s="63" t="s">
        <v>205</v>
      </c>
      <c r="F108" s="63"/>
      <c r="G108" s="69">
        <f>G109+G111+G113</f>
        <v>48300</v>
      </c>
      <c r="H108" s="88">
        <f>H109+H111+H113</f>
        <v>3300</v>
      </c>
      <c r="I108" s="13"/>
      <c r="J108" s="13"/>
      <c r="K108" s="140"/>
      <c r="L108" s="145"/>
      <c r="M108" s="5"/>
      <c r="N108" s="69">
        <f>N109+N111+N113</f>
        <v>48300</v>
      </c>
      <c r="O108" s="88">
        <f>O109+O111+O113</f>
        <v>3300</v>
      </c>
    </row>
    <row r="109" spans="1:15" s="52" customFormat="1" ht="48">
      <c r="A109" s="73" t="s">
        <v>165</v>
      </c>
      <c r="B109" s="63" t="s">
        <v>101</v>
      </c>
      <c r="C109" s="63" t="s">
        <v>69</v>
      </c>
      <c r="D109" s="63" t="s">
        <v>92</v>
      </c>
      <c r="E109" s="63" t="s">
        <v>203</v>
      </c>
      <c r="F109" s="63"/>
      <c r="G109" s="69">
        <f>G110</f>
        <v>5000</v>
      </c>
      <c r="H109" s="88"/>
      <c r="I109" s="13"/>
      <c r="J109" s="13"/>
      <c r="K109" s="140"/>
      <c r="L109" s="145"/>
      <c r="M109" s="5"/>
      <c r="N109" s="69">
        <f>N110</f>
        <v>5000</v>
      </c>
      <c r="O109" s="88"/>
    </row>
    <row r="110" spans="1:15" s="52" customFormat="1" ht="32.25">
      <c r="A110" s="73" t="s">
        <v>149</v>
      </c>
      <c r="B110" s="63" t="s">
        <v>101</v>
      </c>
      <c r="C110" s="63" t="s">
        <v>69</v>
      </c>
      <c r="D110" s="63" t="s">
        <v>92</v>
      </c>
      <c r="E110" s="63" t="s">
        <v>203</v>
      </c>
      <c r="F110" s="63" t="s">
        <v>125</v>
      </c>
      <c r="G110" s="69">
        <v>5000</v>
      </c>
      <c r="H110" s="88"/>
      <c r="I110" s="13"/>
      <c r="J110" s="13"/>
      <c r="K110" s="140"/>
      <c r="L110" s="145"/>
      <c r="M110" s="5"/>
      <c r="N110" s="69">
        <v>5000</v>
      </c>
      <c r="O110" s="88"/>
    </row>
    <row r="111" spans="1:15" s="52" customFormat="1" ht="18.75">
      <c r="A111" s="73" t="s">
        <v>169</v>
      </c>
      <c r="B111" s="63" t="s">
        <v>101</v>
      </c>
      <c r="C111" s="63" t="s">
        <v>69</v>
      </c>
      <c r="D111" s="63" t="s">
        <v>92</v>
      </c>
      <c r="E111" s="63" t="s">
        <v>208</v>
      </c>
      <c r="F111" s="63"/>
      <c r="G111" s="69">
        <f>G112</f>
        <v>40000</v>
      </c>
      <c r="H111" s="88"/>
      <c r="I111" s="13"/>
      <c r="J111" s="13"/>
      <c r="K111" s="140"/>
      <c r="L111" s="145"/>
      <c r="M111" s="5"/>
      <c r="N111" s="69">
        <f>N112</f>
        <v>40000</v>
      </c>
      <c r="O111" s="88"/>
    </row>
    <row r="112" spans="1:15" s="52" customFormat="1" ht="32.25">
      <c r="A112" s="73" t="s">
        <v>149</v>
      </c>
      <c r="B112" s="63" t="s">
        <v>101</v>
      </c>
      <c r="C112" s="63" t="s">
        <v>69</v>
      </c>
      <c r="D112" s="63" t="s">
        <v>92</v>
      </c>
      <c r="E112" s="63" t="s">
        <v>208</v>
      </c>
      <c r="F112" s="63" t="s">
        <v>125</v>
      </c>
      <c r="G112" s="69">
        <v>40000</v>
      </c>
      <c r="H112" s="88"/>
      <c r="I112" s="13"/>
      <c r="J112" s="13"/>
      <c r="K112" s="140"/>
      <c r="L112" s="145"/>
      <c r="M112" s="5"/>
      <c r="N112" s="69">
        <v>40000</v>
      </c>
      <c r="O112" s="88"/>
    </row>
    <row r="113" spans="1:15" s="52" customFormat="1" ht="95.25">
      <c r="A113" s="73" t="s">
        <v>312</v>
      </c>
      <c r="B113" s="63" t="s">
        <v>101</v>
      </c>
      <c r="C113" s="63" t="s">
        <v>69</v>
      </c>
      <c r="D113" s="63" t="s">
        <v>92</v>
      </c>
      <c r="E113" s="63" t="s">
        <v>209</v>
      </c>
      <c r="F113" s="63"/>
      <c r="G113" s="69">
        <f>G114</f>
        <v>3300</v>
      </c>
      <c r="H113" s="88">
        <f>H114</f>
        <v>3300</v>
      </c>
      <c r="I113" s="13"/>
      <c r="J113" s="13"/>
      <c r="K113" s="140"/>
      <c r="L113" s="145"/>
      <c r="M113" s="5"/>
      <c r="N113" s="69">
        <f>N114</f>
        <v>3300</v>
      </c>
      <c r="O113" s="88">
        <f>O114</f>
        <v>3300</v>
      </c>
    </row>
    <row r="114" spans="1:15" s="52" customFormat="1" ht="78.75">
      <c r="A114" s="65" t="s">
        <v>147</v>
      </c>
      <c r="B114" s="63" t="s">
        <v>101</v>
      </c>
      <c r="C114" s="63" t="s">
        <v>69</v>
      </c>
      <c r="D114" s="63" t="s">
        <v>92</v>
      </c>
      <c r="E114" s="63" t="s">
        <v>209</v>
      </c>
      <c r="F114" s="63" t="s">
        <v>124</v>
      </c>
      <c r="G114" s="69">
        <v>3300</v>
      </c>
      <c r="H114" s="88">
        <v>3300</v>
      </c>
      <c r="I114" s="13"/>
      <c r="J114" s="13"/>
      <c r="K114" s="140"/>
      <c r="L114" s="145"/>
      <c r="M114" s="5"/>
      <c r="N114" s="69">
        <v>3300</v>
      </c>
      <c r="O114" s="88">
        <v>3300</v>
      </c>
    </row>
    <row r="115" spans="1:15" s="52" customFormat="1" ht="32.25">
      <c r="A115" s="73" t="s">
        <v>140</v>
      </c>
      <c r="B115" s="63" t="s">
        <v>101</v>
      </c>
      <c r="C115" s="63" t="s">
        <v>69</v>
      </c>
      <c r="D115" s="63" t="s">
        <v>92</v>
      </c>
      <c r="E115" s="63" t="s">
        <v>139</v>
      </c>
      <c r="F115" s="63"/>
      <c r="G115" s="69">
        <f>G116</f>
        <v>4750000</v>
      </c>
      <c r="H115" s="88"/>
      <c r="I115" s="13"/>
      <c r="J115" s="13"/>
      <c r="K115" s="140"/>
      <c r="L115" s="145"/>
      <c r="M115" s="5"/>
      <c r="N115" s="69">
        <f>N116</f>
        <v>2830000</v>
      </c>
      <c r="O115" s="88"/>
    </row>
    <row r="116" spans="1:15" s="52" customFormat="1" ht="32.25">
      <c r="A116" s="73" t="s">
        <v>213</v>
      </c>
      <c r="B116" s="63" t="s">
        <v>101</v>
      </c>
      <c r="C116" s="63" t="s">
        <v>69</v>
      </c>
      <c r="D116" s="63" t="s">
        <v>92</v>
      </c>
      <c r="E116" s="63" t="s">
        <v>212</v>
      </c>
      <c r="F116" s="63"/>
      <c r="G116" s="69">
        <f>G117</f>
        <v>4750000</v>
      </c>
      <c r="H116" s="88"/>
      <c r="I116" s="13"/>
      <c r="J116" s="13"/>
      <c r="K116" s="140"/>
      <c r="L116" s="145"/>
      <c r="M116" s="5"/>
      <c r="N116" s="69">
        <f>N117</f>
        <v>2830000</v>
      </c>
      <c r="O116" s="88"/>
    </row>
    <row r="117" spans="1:15" s="52" customFormat="1" ht="18.75">
      <c r="A117" s="73" t="s">
        <v>169</v>
      </c>
      <c r="B117" s="63" t="s">
        <v>101</v>
      </c>
      <c r="C117" s="63" t="s">
        <v>69</v>
      </c>
      <c r="D117" s="63" t="s">
        <v>92</v>
      </c>
      <c r="E117" s="63" t="s">
        <v>211</v>
      </c>
      <c r="F117" s="63"/>
      <c r="G117" s="69">
        <f>G118</f>
        <v>4750000</v>
      </c>
      <c r="H117" s="88"/>
      <c r="I117" s="13"/>
      <c r="J117" s="13"/>
      <c r="K117" s="140"/>
      <c r="L117" s="145"/>
      <c r="M117" s="5"/>
      <c r="N117" s="69">
        <f>N118</f>
        <v>2830000</v>
      </c>
      <c r="O117" s="88"/>
    </row>
    <row r="118" spans="1:15" s="52" customFormat="1" ht="32.25">
      <c r="A118" s="73" t="s">
        <v>149</v>
      </c>
      <c r="B118" s="63" t="s">
        <v>101</v>
      </c>
      <c r="C118" s="63" t="s">
        <v>69</v>
      </c>
      <c r="D118" s="63" t="s">
        <v>92</v>
      </c>
      <c r="E118" s="63" t="s">
        <v>211</v>
      </c>
      <c r="F118" s="63" t="s">
        <v>125</v>
      </c>
      <c r="G118" s="69">
        <f>200000+150000+400000+0+4000000</f>
        <v>4750000</v>
      </c>
      <c r="H118" s="88"/>
      <c r="I118" s="13"/>
      <c r="J118" s="13"/>
      <c r="K118" s="140"/>
      <c r="L118" s="145"/>
      <c r="M118" s="5"/>
      <c r="N118" s="69">
        <f>30000+200000+400000+0+2200000</f>
        <v>2830000</v>
      </c>
      <c r="O118" s="88"/>
    </row>
    <row r="119" spans="1:15" s="52" customFormat="1" ht="18.75">
      <c r="A119" s="150" t="s">
        <v>90</v>
      </c>
      <c r="B119" s="67" t="s">
        <v>101</v>
      </c>
      <c r="C119" s="68" t="s">
        <v>75</v>
      </c>
      <c r="D119" s="68"/>
      <c r="E119" s="67"/>
      <c r="F119" s="67"/>
      <c r="G119" s="71">
        <f>G120+G130+G142+G149</f>
        <v>77452600</v>
      </c>
      <c r="H119" s="87">
        <f>H120+H130+H142+H149</f>
        <v>16189900</v>
      </c>
      <c r="I119" s="13"/>
      <c r="J119" s="13"/>
      <c r="K119" s="144"/>
      <c r="L119" s="149"/>
      <c r="M119" s="5"/>
      <c r="N119" s="71">
        <f>N120+N130+N142+N149</f>
        <v>75623600</v>
      </c>
      <c r="O119" s="87">
        <f>O120+O130+O142+O149</f>
        <v>0</v>
      </c>
    </row>
    <row r="120" spans="1:15" s="52" customFormat="1" ht="18.75">
      <c r="A120" s="150" t="s">
        <v>97</v>
      </c>
      <c r="B120" s="67" t="s">
        <v>101</v>
      </c>
      <c r="C120" s="68" t="s">
        <v>75</v>
      </c>
      <c r="D120" s="68" t="s">
        <v>66</v>
      </c>
      <c r="E120" s="67"/>
      <c r="F120" s="67"/>
      <c r="G120" s="71">
        <f>G121</f>
        <v>23410000</v>
      </c>
      <c r="H120" s="87"/>
      <c r="I120" s="13"/>
      <c r="J120" s="13"/>
      <c r="K120" s="144"/>
      <c r="L120" s="149"/>
      <c r="M120" s="5"/>
      <c r="N120" s="71">
        <f>N121</f>
        <v>24370000</v>
      </c>
      <c r="O120" s="87"/>
    </row>
    <row r="121" spans="1:15" s="52" customFormat="1" ht="48">
      <c r="A121" s="73" t="s">
        <v>217</v>
      </c>
      <c r="B121" s="63" t="s">
        <v>101</v>
      </c>
      <c r="C121" s="153" t="s">
        <v>75</v>
      </c>
      <c r="D121" s="153" t="s">
        <v>66</v>
      </c>
      <c r="E121" s="63" t="s">
        <v>215</v>
      </c>
      <c r="F121" s="63"/>
      <c r="G121" s="69">
        <f>G122+G127</f>
        <v>23410000</v>
      </c>
      <c r="H121" s="88"/>
      <c r="I121" s="13"/>
      <c r="J121" s="13"/>
      <c r="K121" s="140"/>
      <c r="L121" s="145"/>
      <c r="M121" s="5"/>
      <c r="N121" s="69">
        <f>N122+N127</f>
        <v>24370000</v>
      </c>
      <c r="O121" s="88"/>
    </row>
    <row r="122" spans="1:15" s="52" customFormat="1" ht="32.25">
      <c r="A122" s="73" t="s">
        <v>218</v>
      </c>
      <c r="B122" s="63" t="s">
        <v>101</v>
      </c>
      <c r="C122" s="153" t="s">
        <v>75</v>
      </c>
      <c r="D122" s="153" t="s">
        <v>66</v>
      </c>
      <c r="E122" s="63" t="s">
        <v>216</v>
      </c>
      <c r="F122" s="63"/>
      <c r="G122" s="69">
        <f>G123+G125</f>
        <v>15500000</v>
      </c>
      <c r="H122" s="88"/>
      <c r="I122" s="13"/>
      <c r="J122" s="13"/>
      <c r="K122" s="140"/>
      <c r="L122" s="145"/>
      <c r="M122" s="5"/>
      <c r="N122" s="69">
        <f>N123+N125</f>
        <v>15500000</v>
      </c>
      <c r="O122" s="88"/>
    </row>
    <row r="123" spans="1:15" s="52" customFormat="1" ht="48">
      <c r="A123" s="73" t="s">
        <v>188</v>
      </c>
      <c r="B123" s="63" t="s">
        <v>101</v>
      </c>
      <c r="C123" s="153" t="s">
        <v>75</v>
      </c>
      <c r="D123" s="153" t="s">
        <v>66</v>
      </c>
      <c r="E123" s="63" t="s">
        <v>214</v>
      </c>
      <c r="F123" s="63"/>
      <c r="G123" s="69">
        <f>G124</f>
        <v>15500000</v>
      </c>
      <c r="H123" s="88"/>
      <c r="I123" s="13"/>
      <c r="J123" s="13"/>
      <c r="K123" s="140"/>
      <c r="L123" s="145"/>
      <c r="M123" s="5"/>
      <c r="N123" s="69">
        <f>N124</f>
        <v>15500000</v>
      </c>
      <c r="O123" s="88"/>
    </row>
    <row r="124" spans="1:15" s="52" customFormat="1" ht="32.25">
      <c r="A124" s="73" t="s">
        <v>189</v>
      </c>
      <c r="B124" s="63" t="s">
        <v>101</v>
      </c>
      <c r="C124" s="153" t="s">
        <v>75</v>
      </c>
      <c r="D124" s="153" t="s">
        <v>66</v>
      </c>
      <c r="E124" s="63" t="s">
        <v>214</v>
      </c>
      <c r="F124" s="63" t="s">
        <v>127</v>
      </c>
      <c r="G124" s="69">
        <v>15500000</v>
      </c>
      <c r="H124" s="88"/>
      <c r="I124" s="13"/>
      <c r="J124" s="13"/>
      <c r="K124" s="140"/>
      <c r="L124" s="145"/>
      <c r="M124" s="5"/>
      <c r="N124" s="69">
        <v>15500000</v>
      </c>
      <c r="O124" s="88"/>
    </row>
    <row r="125" spans="1:15" s="52" customFormat="1" ht="18.75">
      <c r="A125" s="73" t="s">
        <v>169</v>
      </c>
      <c r="B125" s="63" t="s">
        <v>101</v>
      </c>
      <c r="C125" s="153" t="s">
        <v>75</v>
      </c>
      <c r="D125" s="153" t="s">
        <v>66</v>
      </c>
      <c r="E125" s="63" t="s">
        <v>219</v>
      </c>
      <c r="F125" s="63"/>
      <c r="G125" s="69">
        <f>G126</f>
        <v>0</v>
      </c>
      <c r="H125" s="88"/>
      <c r="I125" s="13"/>
      <c r="J125" s="13"/>
      <c r="K125" s="140"/>
      <c r="L125" s="145"/>
      <c r="M125" s="5"/>
      <c r="N125" s="69">
        <f>N126</f>
        <v>0</v>
      </c>
      <c r="O125" s="88"/>
    </row>
    <row r="126" spans="1:15" s="52" customFormat="1" ht="32.25">
      <c r="A126" s="73" t="s">
        <v>189</v>
      </c>
      <c r="B126" s="63" t="s">
        <v>101</v>
      </c>
      <c r="C126" s="153" t="s">
        <v>75</v>
      </c>
      <c r="D126" s="153" t="s">
        <v>66</v>
      </c>
      <c r="E126" s="63" t="s">
        <v>219</v>
      </c>
      <c r="F126" s="63" t="s">
        <v>127</v>
      </c>
      <c r="G126" s="69">
        <v>0</v>
      </c>
      <c r="H126" s="88"/>
      <c r="I126" s="13"/>
      <c r="J126" s="13"/>
      <c r="K126" s="140"/>
      <c r="L126" s="145"/>
      <c r="M126" s="5"/>
      <c r="N126" s="69">
        <v>0</v>
      </c>
      <c r="O126" s="88"/>
    </row>
    <row r="127" spans="1:15" s="52" customFormat="1" ht="32.25">
      <c r="A127" s="73" t="s">
        <v>222</v>
      </c>
      <c r="B127" s="63" t="s">
        <v>101</v>
      </c>
      <c r="C127" s="153" t="s">
        <v>75</v>
      </c>
      <c r="D127" s="153" t="s">
        <v>66</v>
      </c>
      <c r="E127" s="63" t="s">
        <v>224</v>
      </c>
      <c r="F127" s="63"/>
      <c r="G127" s="69">
        <f>G128</f>
        <v>7910000</v>
      </c>
      <c r="H127" s="88"/>
      <c r="I127" s="13"/>
      <c r="J127" s="13"/>
      <c r="K127" s="140"/>
      <c r="L127" s="145"/>
      <c r="M127" s="5"/>
      <c r="N127" s="69">
        <f>N128</f>
        <v>8870000</v>
      </c>
      <c r="O127" s="88"/>
    </row>
    <row r="128" spans="1:15" s="52" customFormat="1" ht="48">
      <c r="A128" s="73" t="s">
        <v>223</v>
      </c>
      <c r="B128" s="63" t="s">
        <v>101</v>
      </c>
      <c r="C128" s="153" t="s">
        <v>75</v>
      </c>
      <c r="D128" s="153" t="s">
        <v>66</v>
      </c>
      <c r="E128" s="63" t="s">
        <v>220</v>
      </c>
      <c r="F128" s="63"/>
      <c r="G128" s="69">
        <f>G129</f>
        <v>7910000</v>
      </c>
      <c r="H128" s="88"/>
      <c r="I128" s="13"/>
      <c r="J128" s="13"/>
      <c r="K128" s="140"/>
      <c r="L128" s="145"/>
      <c r="M128" s="5"/>
      <c r="N128" s="69">
        <f>N129</f>
        <v>8870000</v>
      </c>
      <c r="O128" s="88"/>
    </row>
    <row r="129" spans="1:15" s="52" customFormat="1" ht="32.25">
      <c r="A129" s="73" t="s">
        <v>189</v>
      </c>
      <c r="B129" s="63" t="s">
        <v>101</v>
      </c>
      <c r="C129" s="153" t="s">
        <v>75</v>
      </c>
      <c r="D129" s="153" t="s">
        <v>66</v>
      </c>
      <c r="E129" s="63" t="s">
        <v>220</v>
      </c>
      <c r="F129" s="63" t="s">
        <v>127</v>
      </c>
      <c r="G129" s="69">
        <f>360000+6300000+1000000+250000</f>
        <v>7910000</v>
      </c>
      <c r="H129" s="88"/>
      <c r="I129" s="13"/>
      <c r="J129" s="13"/>
      <c r="K129" s="140"/>
      <c r="L129" s="145"/>
      <c r="M129" s="5"/>
      <c r="N129" s="69">
        <f>400000+6700000+1000000+770000</f>
        <v>8870000</v>
      </c>
      <c r="O129" s="88"/>
    </row>
    <row r="130" spans="1:15" s="52" customFormat="1" ht="18.75">
      <c r="A130" s="150" t="s">
        <v>76</v>
      </c>
      <c r="B130" s="67" t="s">
        <v>101</v>
      </c>
      <c r="C130" s="68" t="s">
        <v>75</v>
      </c>
      <c r="D130" s="68" t="s">
        <v>68</v>
      </c>
      <c r="E130" s="66"/>
      <c r="F130" s="67"/>
      <c r="G130" s="71">
        <f>G131+G138</f>
        <v>8857900</v>
      </c>
      <c r="H130" s="87"/>
      <c r="I130" s="13"/>
      <c r="J130" s="13"/>
      <c r="K130" s="144"/>
      <c r="L130" s="149"/>
      <c r="M130" s="5"/>
      <c r="N130" s="71">
        <f>N131+N138</f>
        <v>9017000</v>
      </c>
      <c r="O130" s="87"/>
    </row>
    <row r="131" spans="1:15" s="52" customFormat="1" ht="48">
      <c r="A131" s="73" t="s">
        <v>217</v>
      </c>
      <c r="B131" s="63" t="s">
        <v>101</v>
      </c>
      <c r="C131" s="153" t="s">
        <v>75</v>
      </c>
      <c r="D131" s="153" t="s">
        <v>68</v>
      </c>
      <c r="E131" s="63" t="s">
        <v>215</v>
      </c>
      <c r="F131" s="63"/>
      <c r="G131" s="69">
        <f>G132+G135</f>
        <v>8648100</v>
      </c>
      <c r="H131" s="88"/>
      <c r="I131" s="13"/>
      <c r="J131" s="13"/>
      <c r="K131" s="140"/>
      <c r="L131" s="145"/>
      <c r="M131" s="5"/>
      <c r="N131" s="69">
        <f>N132+N135</f>
        <v>8628100</v>
      </c>
      <c r="O131" s="88"/>
    </row>
    <row r="132" spans="1:15" s="52" customFormat="1" ht="32.25">
      <c r="A132" s="73" t="s">
        <v>218</v>
      </c>
      <c r="B132" s="63" t="s">
        <v>101</v>
      </c>
      <c r="C132" s="153" t="s">
        <v>75</v>
      </c>
      <c r="D132" s="153" t="s">
        <v>68</v>
      </c>
      <c r="E132" s="63" t="s">
        <v>216</v>
      </c>
      <c r="F132" s="63"/>
      <c r="G132" s="69">
        <f>G133</f>
        <v>3298100</v>
      </c>
      <c r="H132" s="88"/>
      <c r="I132" s="13"/>
      <c r="J132" s="13"/>
      <c r="K132" s="140"/>
      <c r="L132" s="145"/>
      <c r="M132" s="5"/>
      <c r="N132" s="69">
        <f>N133</f>
        <v>3298100</v>
      </c>
      <c r="O132" s="88"/>
    </row>
    <row r="133" spans="1:15" s="52" customFormat="1" ht="48">
      <c r="A133" s="73" t="s">
        <v>188</v>
      </c>
      <c r="B133" s="63" t="s">
        <v>101</v>
      </c>
      <c r="C133" s="153" t="s">
        <v>75</v>
      </c>
      <c r="D133" s="153" t="s">
        <v>68</v>
      </c>
      <c r="E133" s="63" t="s">
        <v>214</v>
      </c>
      <c r="F133" s="63"/>
      <c r="G133" s="69">
        <f>G134</f>
        <v>3298100</v>
      </c>
      <c r="H133" s="88"/>
      <c r="I133" s="13"/>
      <c r="J133" s="13"/>
      <c r="K133" s="140"/>
      <c r="L133" s="145"/>
      <c r="M133" s="5"/>
      <c r="N133" s="69">
        <f>N134</f>
        <v>3298100</v>
      </c>
      <c r="O133" s="88"/>
    </row>
    <row r="134" spans="1:15" s="52" customFormat="1" ht="32.25">
      <c r="A134" s="73" t="s">
        <v>189</v>
      </c>
      <c r="B134" s="63" t="s">
        <v>101</v>
      </c>
      <c r="C134" s="153" t="s">
        <v>75</v>
      </c>
      <c r="D134" s="153" t="s">
        <v>68</v>
      </c>
      <c r="E134" s="63" t="s">
        <v>214</v>
      </c>
      <c r="F134" s="63" t="s">
        <v>127</v>
      </c>
      <c r="G134" s="69">
        <v>3298100</v>
      </c>
      <c r="H134" s="88"/>
      <c r="I134" s="13"/>
      <c r="J134" s="13"/>
      <c r="K134" s="140"/>
      <c r="L134" s="145"/>
      <c r="M134" s="5"/>
      <c r="N134" s="69">
        <v>3298100</v>
      </c>
      <c r="O134" s="88"/>
    </row>
    <row r="135" spans="1:15" s="52" customFormat="1" ht="32.25">
      <c r="A135" s="73" t="s">
        <v>222</v>
      </c>
      <c r="B135" s="63" t="s">
        <v>101</v>
      </c>
      <c r="C135" s="153" t="s">
        <v>75</v>
      </c>
      <c r="D135" s="153" t="s">
        <v>68</v>
      </c>
      <c r="E135" s="63" t="s">
        <v>224</v>
      </c>
      <c r="F135" s="63"/>
      <c r="G135" s="69">
        <f>G136</f>
        <v>5350000</v>
      </c>
      <c r="H135" s="88"/>
      <c r="I135" s="13"/>
      <c r="J135" s="13"/>
      <c r="K135" s="140"/>
      <c r="L135" s="145"/>
      <c r="M135" s="5"/>
      <c r="N135" s="69">
        <f>N136</f>
        <v>5330000</v>
      </c>
      <c r="O135" s="88"/>
    </row>
    <row r="136" spans="1:15" s="52" customFormat="1" ht="48">
      <c r="A136" s="73" t="s">
        <v>223</v>
      </c>
      <c r="B136" s="63" t="s">
        <v>101</v>
      </c>
      <c r="C136" s="153" t="s">
        <v>75</v>
      </c>
      <c r="D136" s="153" t="s">
        <v>68</v>
      </c>
      <c r="E136" s="63" t="s">
        <v>220</v>
      </c>
      <c r="F136" s="63"/>
      <c r="G136" s="69">
        <f>G137</f>
        <v>5350000</v>
      </c>
      <c r="H136" s="88"/>
      <c r="I136" s="13"/>
      <c r="J136" s="13"/>
      <c r="K136" s="140"/>
      <c r="L136" s="145"/>
      <c r="M136" s="5"/>
      <c r="N136" s="69">
        <f>N137</f>
        <v>5330000</v>
      </c>
      <c r="O136" s="88"/>
    </row>
    <row r="137" spans="1:15" s="52" customFormat="1" ht="32.25">
      <c r="A137" s="73" t="s">
        <v>189</v>
      </c>
      <c r="B137" s="63" t="s">
        <v>101</v>
      </c>
      <c r="C137" s="153" t="s">
        <v>75</v>
      </c>
      <c r="D137" s="153" t="s">
        <v>68</v>
      </c>
      <c r="E137" s="63" t="s">
        <v>220</v>
      </c>
      <c r="F137" s="63" t="s">
        <v>127</v>
      </c>
      <c r="G137" s="69">
        <f>4500000+850000</f>
        <v>5350000</v>
      </c>
      <c r="H137" s="88"/>
      <c r="I137" s="13"/>
      <c r="J137" s="13"/>
      <c r="K137" s="140"/>
      <c r="L137" s="145"/>
      <c r="M137" s="5"/>
      <c r="N137" s="69">
        <f>4280000+1050000</f>
        <v>5330000</v>
      </c>
      <c r="O137" s="88"/>
    </row>
    <row r="138" spans="1:15" s="52" customFormat="1" ht="32.25">
      <c r="A138" s="73" t="s">
        <v>228</v>
      </c>
      <c r="B138" s="63" t="s">
        <v>101</v>
      </c>
      <c r="C138" s="153" t="s">
        <v>75</v>
      </c>
      <c r="D138" s="153" t="s">
        <v>68</v>
      </c>
      <c r="E138" s="63" t="s">
        <v>225</v>
      </c>
      <c r="F138" s="63"/>
      <c r="G138" s="69">
        <f>G139</f>
        <v>209800</v>
      </c>
      <c r="H138" s="88"/>
      <c r="I138" s="13"/>
      <c r="J138" s="13"/>
      <c r="K138" s="140"/>
      <c r="L138" s="145"/>
      <c r="M138" s="5"/>
      <c r="N138" s="69">
        <f>N139</f>
        <v>388900</v>
      </c>
      <c r="O138" s="88"/>
    </row>
    <row r="139" spans="1:15" s="52" customFormat="1" ht="48">
      <c r="A139" s="73" t="s">
        <v>0</v>
      </c>
      <c r="B139" s="63" t="s">
        <v>101</v>
      </c>
      <c r="C139" s="153" t="s">
        <v>75</v>
      </c>
      <c r="D139" s="153" t="s">
        <v>68</v>
      </c>
      <c r="E139" s="63" t="s">
        <v>226</v>
      </c>
      <c r="F139" s="63"/>
      <c r="G139" s="69">
        <f>G140</f>
        <v>209800</v>
      </c>
      <c r="H139" s="88"/>
      <c r="I139" s="13"/>
      <c r="J139" s="13"/>
      <c r="K139" s="140"/>
      <c r="L139" s="145"/>
      <c r="M139" s="5"/>
      <c r="N139" s="69">
        <f>N140</f>
        <v>388900</v>
      </c>
      <c r="O139" s="88"/>
    </row>
    <row r="140" spans="1:15" s="52" customFormat="1" ht="32.25">
      <c r="A140" s="73" t="s">
        <v>189</v>
      </c>
      <c r="B140" s="63" t="s">
        <v>101</v>
      </c>
      <c r="C140" s="153" t="s">
        <v>75</v>
      </c>
      <c r="D140" s="153" t="s">
        <v>68</v>
      </c>
      <c r="E140" s="63" t="s">
        <v>227</v>
      </c>
      <c r="F140" s="63"/>
      <c r="G140" s="69">
        <f>G141</f>
        <v>209800</v>
      </c>
      <c r="H140" s="88"/>
      <c r="I140" s="13"/>
      <c r="J140" s="13"/>
      <c r="K140" s="140"/>
      <c r="L140" s="145"/>
      <c r="M140" s="5"/>
      <c r="N140" s="69">
        <f>N141</f>
        <v>388900</v>
      </c>
      <c r="O140" s="88"/>
    </row>
    <row r="141" spans="1:15" s="52" customFormat="1" ht="32.25">
      <c r="A141" s="73" t="s">
        <v>189</v>
      </c>
      <c r="B141" s="63" t="s">
        <v>101</v>
      </c>
      <c r="C141" s="153" t="s">
        <v>75</v>
      </c>
      <c r="D141" s="153" t="s">
        <v>68</v>
      </c>
      <c r="E141" s="63" t="s">
        <v>227</v>
      </c>
      <c r="F141" s="63" t="s">
        <v>127</v>
      </c>
      <c r="G141" s="69">
        <v>209800</v>
      </c>
      <c r="H141" s="88"/>
      <c r="I141" s="13"/>
      <c r="J141" s="13"/>
      <c r="K141" s="140"/>
      <c r="L141" s="145"/>
      <c r="M141" s="5"/>
      <c r="N141" s="69">
        <v>388900</v>
      </c>
      <c r="O141" s="88"/>
    </row>
    <row r="142" spans="1:15" s="52" customFormat="1" ht="18.75">
      <c r="A142" s="150" t="s">
        <v>98</v>
      </c>
      <c r="B142" s="67" t="s">
        <v>101</v>
      </c>
      <c r="C142" s="68" t="s">
        <v>75</v>
      </c>
      <c r="D142" s="68" t="s">
        <v>67</v>
      </c>
      <c r="E142" s="67"/>
      <c r="F142" s="67"/>
      <c r="G142" s="71">
        <f>G143</f>
        <v>3951500</v>
      </c>
      <c r="H142" s="87"/>
      <c r="I142" s="13"/>
      <c r="J142" s="13"/>
      <c r="K142" s="144"/>
      <c r="L142" s="149"/>
      <c r="M142" s="5"/>
      <c r="N142" s="71">
        <f>N143</f>
        <v>4177700</v>
      </c>
      <c r="O142" s="87"/>
    </row>
    <row r="143" spans="1:15" s="52" customFormat="1" ht="48">
      <c r="A143" s="73" t="s">
        <v>217</v>
      </c>
      <c r="B143" s="63" t="s">
        <v>101</v>
      </c>
      <c r="C143" s="153" t="s">
        <v>75</v>
      </c>
      <c r="D143" s="153" t="s">
        <v>67</v>
      </c>
      <c r="E143" s="63" t="s">
        <v>215</v>
      </c>
      <c r="F143" s="63"/>
      <c r="G143" s="69">
        <f>G144</f>
        <v>3951500</v>
      </c>
      <c r="H143" s="88"/>
      <c r="I143" s="13"/>
      <c r="J143" s="13"/>
      <c r="K143" s="140"/>
      <c r="L143" s="145"/>
      <c r="M143" s="5"/>
      <c r="N143" s="69">
        <f>N144</f>
        <v>4177700</v>
      </c>
      <c r="O143" s="88"/>
    </row>
    <row r="144" spans="1:15" s="52" customFormat="1" ht="32.25">
      <c r="A144" s="73" t="s">
        <v>2</v>
      </c>
      <c r="B144" s="63" t="s">
        <v>101</v>
      </c>
      <c r="C144" s="153" t="s">
        <v>75</v>
      </c>
      <c r="D144" s="153" t="s">
        <v>67</v>
      </c>
      <c r="E144" s="63" t="s">
        <v>221</v>
      </c>
      <c r="F144" s="63"/>
      <c r="G144" s="69">
        <f>G145+G147</f>
        <v>3951500</v>
      </c>
      <c r="H144" s="88"/>
      <c r="I144" s="13"/>
      <c r="J144" s="13"/>
      <c r="K144" s="140"/>
      <c r="L144" s="145"/>
      <c r="M144" s="5"/>
      <c r="N144" s="69">
        <f>N145+N147</f>
        <v>4177700</v>
      </c>
      <c r="O144" s="88"/>
    </row>
    <row r="145" spans="1:15" s="52" customFormat="1" ht="48">
      <c r="A145" s="73" t="s">
        <v>165</v>
      </c>
      <c r="B145" s="63" t="s">
        <v>101</v>
      </c>
      <c r="C145" s="153" t="s">
        <v>75</v>
      </c>
      <c r="D145" s="153" t="s">
        <v>67</v>
      </c>
      <c r="E145" s="63" t="s">
        <v>1</v>
      </c>
      <c r="F145" s="63"/>
      <c r="G145" s="69">
        <f>G146</f>
        <v>30000</v>
      </c>
      <c r="H145" s="88"/>
      <c r="I145" s="13"/>
      <c r="J145" s="13"/>
      <c r="K145" s="140"/>
      <c r="L145" s="145"/>
      <c r="M145" s="5"/>
      <c r="N145" s="69">
        <f>N146</f>
        <v>40000</v>
      </c>
      <c r="O145" s="88"/>
    </row>
    <row r="146" spans="1:15" s="52" customFormat="1" ht="32.25">
      <c r="A146" s="73" t="s">
        <v>189</v>
      </c>
      <c r="B146" s="63" t="s">
        <v>101</v>
      </c>
      <c r="C146" s="153" t="s">
        <v>75</v>
      </c>
      <c r="D146" s="153" t="s">
        <v>67</v>
      </c>
      <c r="E146" s="63" t="s">
        <v>1</v>
      </c>
      <c r="F146" s="63" t="s">
        <v>127</v>
      </c>
      <c r="G146" s="69">
        <v>30000</v>
      </c>
      <c r="H146" s="88"/>
      <c r="I146" s="13"/>
      <c r="J146" s="13"/>
      <c r="K146" s="140"/>
      <c r="L146" s="145"/>
      <c r="M146" s="5"/>
      <c r="N146" s="69">
        <v>40000</v>
      </c>
      <c r="O146" s="88"/>
    </row>
    <row r="147" spans="1:15" s="52" customFormat="1" ht="48">
      <c r="A147" s="73" t="s">
        <v>188</v>
      </c>
      <c r="B147" s="63" t="s">
        <v>101</v>
      </c>
      <c r="C147" s="153" t="s">
        <v>75</v>
      </c>
      <c r="D147" s="153" t="s">
        <v>67</v>
      </c>
      <c r="E147" s="63" t="s">
        <v>3</v>
      </c>
      <c r="F147" s="63"/>
      <c r="G147" s="69">
        <f>G148</f>
        <v>3921500</v>
      </c>
      <c r="H147" s="88"/>
      <c r="I147" s="13"/>
      <c r="J147" s="13"/>
      <c r="K147" s="140"/>
      <c r="L147" s="145"/>
      <c r="M147" s="5"/>
      <c r="N147" s="69">
        <f>N148</f>
        <v>4137700</v>
      </c>
      <c r="O147" s="88"/>
    </row>
    <row r="148" spans="1:15" s="52" customFormat="1" ht="32.25">
      <c r="A148" s="73" t="s">
        <v>189</v>
      </c>
      <c r="B148" s="63" t="s">
        <v>101</v>
      </c>
      <c r="C148" s="153" t="s">
        <v>75</v>
      </c>
      <c r="D148" s="153" t="s">
        <v>67</v>
      </c>
      <c r="E148" s="63" t="s">
        <v>3</v>
      </c>
      <c r="F148" s="63" t="s">
        <v>127</v>
      </c>
      <c r="G148" s="69">
        <f>1490400+1941100+90000+400000</f>
        <v>3921500</v>
      </c>
      <c r="H148" s="88"/>
      <c r="I148" s="13"/>
      <c r="J148" s="13"/>
      <c r="K148" s="140"/>
      <c r="L148" s="145"/>
      <c r="M148" s="5"/>
      <c r="N148" s="69">
        <f>1549500+2038200+100000+450000</f>
        <v>4137700</v>
      </c>
      <c r="O148" s="88"/>
    </row>
    <row r="149" spans="1:15" s="52" customFormat="1" ht="32.25">
      <c r="A149" s="150" t="s">
        <v>77</v>
      </c>
      <c r="B149" s="67" t="s">
        <v>101</v>
      </c>
      <c r="C149" s="68" t="s">
        <v>75</v>
      </c>
      <c r="D149" s="68" t="s">
        <v>75</v>
      </c>
      <c r="E149" s="67"/>
      <c r="F149" s="67"/>
      <c r="G149" s="71">
        <f>G150+G156+G165+G169+G173</f>
        <v>41233200</v>
      </c>
      <c r="H149" s="87">
        <f>H150+H156+H165+H169+H173</f>
        <v>16189900</v>
      </c>
      <c r="I149" s="13"/>
      <c r="J149" s="13"/>
      <c r="K149" s="144"/>
      <c r="L149" s="149"/>
      <c r="M149" s="5"/>
      <c r="N149" s="71">
        <f>N150+N156+N165+N169+N173</f>
        <v>38058900</v>
      </c>
      <c r="O149" s="87">
        <f>O150+O156+O165+O169+O173</f>
        <v>0</v>
      </c>
    </row>
    <row r="150" spans="1:15" s="52" customFormat="1" ht="32.25">
      <c r="A150" s="73" t="s">
        <v>161</v>
      </c>
      <c r="B150" s="63" t="s">
        <v>101</v>
      </c>
      <c r="C150" s="153" t="s">
        <v>75</v>
      </c>
      <c r="D150" s="153" t="s">
        <v>75</v>
      </c>
      <c r="E150" s="63" t="s">
        <v>159</v>
      </c>
      <c r="F150" s="63"/>
      <c r="G150" s="69">
        <f>G151</f>
        <v>210000</v>
      </c>
      <c r="H150" s="88"/>
      <c r="I150" s="13"/>
      <c r="J150" s="13"/>
      <c r="K150" s="140"/>
      <c r="L150" s="145"/>
      <c r="M150" s="5"/>
      <c r="N150" s="69">
        <f>N151</f>
        <v>205000</v>
      </c>
      <c r="O150" s="88"/>
    </row>
    <row r="151" spans="1:15" s="52" customFormat="1" ht="32.25">
      <c r="A151" s="73" t="s">
        <v>162</v>
      </c>
      <c r="B151" s="63" t="s">
        <v>101</v>
      </c>
      <c r="C151" s="153" t="s">
        <v>75</v>
      </c>
      <c r="D151" s="153" t="s">
        <v>75</v>
      </c>
      <c r="E151" s="63" t="s">
        <v>160</v>
      </c>
      <c r="F151" s="63"/>
      <c r="G151" s="69">
        <f>G152+G154</f>
        <v>210000</v>
      </c>
      <c r="H151" s="88"/>
      <c r="I151" s="13"/>
      <c r="J151" s="13"/>
      <c r="K151" s="140"/>
      <c r="L151" s="145"/>
      <c r="M151" s="5"/>
      <c r="N151" s="69">
        <f>N152+N154</f>
        <v>205000</v>
      </c>
      <c r="O151" s="88"/>
    </row>
    <row r="152" spans="1:15" s="52" customFormat="1" ht="32.25">
      <c r="A152" s="73" t="s">
        <v>163</v>
      </c>
      <c r="B152" s="63" t="s">
        <v>101</v>
      </c>
      <c r="C152" s="153" t="s">
        <v>75</v>
      </c>
      <c r="D152" s="153" t="s">
        <v>75</v>
      </c>
      <c r="E152" s="63" t="s">
        <v>158</v>
      </c>
      <c r="F152" s="63"/>
      <c r="G152" s="69">
        <f>G153</f>
        <v>205000</v>
      </c>
      <c r="H152" s="88"/>
      <c r="I152" s="13"/>
      <c r="J152" s="13"/>
      <c r="K152" s="140"/>
      <c r="L152" s="145"/>
      <c r="M152" s="5"/>
      <c r="N152" s="69">
        <f>N153</f>
        <v>205000</v>
      </c>
      <c r="O152" s="88"/>
    </row>
    <row r="153" spans="1:15" s="52" customFormat="1" ht="32.25">
      <c r="A153" s="73" t="s">
        <v>189</v>
      </c>
      <c r="B153" s="63" t="s">
        <v>101</v>
      </c>
      <c r="C153" s="153" t="s">
        <v>75</v>
      </c>
      <c r="D153" s="153" t="s">
        <v>75</v>
      </c>
      <c r="E153" s="63" t="s">
        <v>158</v>
      </c>
      <c r="F153" s="63" t="s">
        <v>127</v>
      </c>
      <c r="G153" s="69">
        <f>5000+200000</f>
        <v>205000</v>
      </c>
      <c r="H153" s="88"/>
      <c r="I153" s="13"/>
      <c r="J153" s="13"/>
      <c r="K153" s="140"/>
      <c r="L153" s="145"/>
      <c r="M153" s="5"/>
      <c r="N153" s="69">
        <f>5000+200000</f>
        <v>205000</v>
      </c>
      <c r="O153" s="88"/>
    </row>
    <row r="154" spans="1:15" s="52" customFormat="1" ht="48">
      <c r="A154" s="73" t="s">
        <v>223</v>
      </c>
      <c r="B154" s="63" t="s">
        <v>101</v>
      </c>
      <c r="C154" s="153" t="s">
        <v>75</v>
      </c>
      <c r="D154" s="153" t="s">
        <v>75</v>
      </c>
      <c r="E154" s="63" t="s">
        <v>4</v>
      </c>
      <c r="F154" s="63"/>
      <c r="G154" s="69">
        <f>G155</f>
        <v>5000</v>
      </c>
      <c r="H154" s="88"/>
      <c r="I154" s="13"/>
      <c r="J154" s="13"/>
      <c r="K154" s="140"/>
      <c r="L154" s="145"/>
      <c r="M154" s="5"/>
      <c r="N154" s="69">
        <f>N155</f>
        <v>0</v>
      </c>
      <c r="O154" s="88"/>
    </row>
    <row r="155" spans="1:15" s="52" customFormat="1" ht="32.25">
      <c r="A155" s="73" t="s">
        <v>189</v>
      </c>
      <c r="B155" s="63" t="s">
        <v>101</v>
      </c>
      <c r="C155" s="153" t="s">
        <v>75</v>
      </c>
      <c r="D155" s="153" t="s">
        <v>75</v>
      </c>
      <c r="E155" s="63" t="s">
        <v>4</v>
      </c>
      <c r="F155" s="63" t="s">
        <v>127</v>
      </c>
      <c r="G155" s="69">
        <v>5000</v>
      </c>
      <c r="H155" s="88"/>
      <c r="I155" s="13"/>
      <c r="J155" s="13"/>
      <c r="K155" s="140"/>
      <c r="L155" s="145"/>
      <c r="M155" s="5"/>
      <c r="N155" s="69">
        <v>0</v>
      </c>
      <c r="O155" s="88"/>
    </row>
    <row r="156" spans="1:15" s="52" customFormat="1" ht="48">
      <c r="A156" s="73" t="s">
        <v>217</v>
      </c>
      <c r="B156" s="63" t="s">
        <v>101</v>
      </c>
      <c r="C156" s="153" t="s">
        <v>75</v>
      </c>
      <c r="D156" s="153" t="s">
        <v>75</v>
      </c>
      <c r="E156" s="63" t="s">
        <v>215</v>
      </c>
      <c r="F156" s="63"/>
      <c r="G156" s="69">
        <f>G157+G160</f>
        <v>37396100</v>
      </c>
      <c r="H156" s="88">
        <f>H157+H160</f>
        <v>16189900</v>
      </c>
      <c r="I156" s="13"/>
      <c r="J156" s="13"/>
      <c r="K156" s="140"/>
      <c r="L156" s="145"/>
      <c r="M156" s="5"/>
      <c r="N156" s="69">
        <f>N157+N160</f>
        <v>33999700</v>
      </c>
      <c r="O156" s="88">
        <f>O157+O160</f>
        <v>0</v>
      </c>
    </row>
    <row r="157" spans="1:15" s="52" customFormat="1" ht="32.25">
      <c r="A157" s="73" t="s">
        <v>218</v>
      </c>
      <c r="B157" s="63" t="s">
        <v>101</v>
      </c>
      <c r="C157" s="153" t="s">
        <v>75</v>
      </c>
      <c r="D157" s="153" t="s">
        <v>75</v>
      </c>
      <c r="E157" s="63" t="s">
        <v>216</v>
      </c>
      <c r="F157" s="63"/>
      <c r="G157" s="69">
        <f>G158</f>
        <v>4000000</v>
      </c>
      <c r="H157" s="88"/>
      <c r="I157" s="13"/>
      <c r="J157" s="13"/>
      <c r="K157" s="140"/>
      <c r="L157" s="145"/>
      <c r="M157" s="5"/>
      <c r="N157" s="69">
        <f>N158</f>
        <v>0</v>
      </c>
      <c r="O157" s="88"/>
    </row>
    <row r="158" spans="1:15" s="52" customFormat="1" ht="48">
      <c r="A158" s="73" t="s">
        <v>223</v>
      </c>
      <c r="B158" s="63" t="s">
        <v>101</v>
      </c>
      <c r="C158" s="153" t="s">
        <v>75</v>
      </c>
      <c r="D158" s="153" t="s">
        <v>75</v>
      </c>
      <c r="E158" s="63" t="s">
        <v>5</v>
      </c>
      <c r="F158" s="63"/>
      <c r="G158" s="69">
        <f>G159</f>
        <v>4000000</v>
      </c>
      <c r="H158" s="88"/>
      <c r="I158" s="13"/>
      <c r="J158" s="13"/>
      <c r="K158" s="140"/>
      <c r="L158" s="145"/>
      <c r="M158" s="5"/>
      <c r="N158" s="69">
        <f>N159</f>
        <v>0</v>
      </c>
      <c r="O158" s="88"/>
    </row>
    <row r="159" spans="1:15" s="52" customFormat="1" ht="32.25">
      <c r="A159" s="73" t="s">
        <v>189</v>
      </c>
      <c r="B159" s="63" t="s">
        <v>101</v>
      </c>
      <c r="C159" s="153" t="s">
        <v>75</v>
      </c>
      <c r="D159" s="153" t="s">
        <v>75</v>
      </c>
      <c r="E159" s="63" t="s">
        <v>5</v>
      </c>
      <c r="F159" s="63" t="s">
        <v>127</v>
      </c>
      <c r="G159" s="69">
        <v>4000000</v>
      </c>
      <c r="H159" s="88"/>
      <c r="I159" s="13"/>
      <c r="J159" s="13"/>
      <c r="K159" s="140"/>
      <c r="L159" s="145"/>
      <c r="M159" s="5"/>
      <c r="N159" s="69">
        <v>0</v>
      </c>
      <c r="O159" s="88"/>
    </row>
    <row r="160" spans="1:15" s="52" customFormat="1" ht="48">
      <c r="A160" s="73" t="s">
        <v>323</v>
      </c>
      <c r="B160" s="63" t="s">
        <v>101</v>
      </c>
      <c r="C160" s="153" t="s">
        <v>75</v>
      </c>
      <c r="D160" s="153" t="s">
        <v>75</v>
      </c>
      <c r="E160" s="63" t="s">
        <v>6</v>
      </c>
      <c r="F160" s="63"/>
      <c r="G160" s="69">
        <f>G161+G163</f>
        <v>33396100</v>
      </c>
      <c r="H160" s="88">
        <f>H161+H163</f>
        <v>16189900</v>
      </c>
      <c r="I160" s="13"/>
      <c r="J160" s="13"/>
      <c r="K160" s="140"/>
      <c r="L160" s="145"/>
      <c r="M160" s="5"/>
      <c r="N160" s="69">
        <f>N161+N163</f>
        <v>33999700</v>
      </c>
      <c r="O160" s="88">
        <f>O161+O163</f>
        <v>0</v>
      </c>
    </row>
    <row r="161" spans="1:15" s="52" customFormat="1" ht="63.75">
      <c r="A161" s="73" t="s">
        <v>183</v>
      </c>
      <c r="B161" s="63" t="s">
        <v>101</v>
      </c>
      <c r="C161" s="153" t="s">
        <v>75</v>
      </c>
      <c r="D161" s="153" t="s">
        <v>75</v>
      </c>
      <c r="E161" s="63" t="s">
        <v>7</v>
      </c>
      <c r="F161" s="63"/>
      <c r="G161" s="69">
        <f>G162</f>
        <v>17206200</v>
      </c>
      <c r="H161" s="88"/>
      <c r="I161" s="13"/>
      <c r="J161" s="13"/>
      <c r="K161" s="140"/>
      <c r="L161" s="145"/>
      <c r="M161" s="5"/>
      <c r="N161" s="69">
        <f>N162</f>
        <v>17809800</v>
      </c>
      <c r="O161" s="88"/>
    </row>
    <row r="162" spans="1:15" s="52" customFormat="1" ht="32.25">
      <c r="A162" s="73" t="s">
        <v>189</v>
      </c>
      <c r="B162" s="63" t="s">
        <v>101</v>
      </c>
      <c r="C162" s="153" t="s">
        <v>75</v>
      </c>
      <c r="D162" s="153" t="s">
        <v>75</v>
      </c>
      <c r="E162" s="63" t="s">
        <v>7</v>
      </c>
      <c r="F162" s="63" t="s">
        <v>127</v>
      </c>
      <c r="G162" s="69">
        <v>17206200</v>
      </c>
      <c r="H162" s="88"/>
      <c r="I162" s="13"/>
      <c r="J162" s="13"/>
      <c r="K162" s="140"/>
      <c r="L162" s="145"/>
      <c r="M162" s="5"/>
      <c r="N162" s="69">
        <v>17809800</v>
      </c>
      <c r="O162" s="88"/>
    </row>
    <row r="163" spans="1:15" s="52" customFormat="1" ht="48">
      <c r="A163" s="73" t="s">
        <v>130</v>
      </c>
      <c r="B163" s="63" t="s">
        <v>101</v>
      </c>
      <c r="C163" s="153" t="s">
        <v>75</v>
      </c>
      <c r="D163" s="153" t="s">
        <v>75</v>
      </c>
      <c r="E163" s="63" t="s">
        <v>8</v>
      </c>
      <c r="F163" s="63"/>
      <c r="G163" s="69">
        <f>G164</f>
        <v>16189900</v>
      </c>
      <c r="H163" s="88">
        <f>H164</f>
        <v>16189900</v>
      </c>
      <c r="I163" s="13"/>
      <c r="J163" s="13"/>
      <c r="K163" s="140"/>
      <c r="L163" s="145"/>
      <c r="M163" s="5"/>
      <c r="N163" s="69">
        <f>N164</f>
        <v>16189900</v>
      </c>
      <c r="O163" s="88">
        <f>O164</f>
        <v>0</v>
      </c>
    </row>
    <row r="164" spans="1:15" s="52" customFormat="1" ht="48">
      <c r="A164" s="73" t="s">
        <v>9</v>
      </c>
      <c r="B164" s="63" t="s">
        <v>101</v>
      </c>
      <c r="C164" s="153" t="s">
        <v>75</v>
      </c>
      <c r="D164" s="153" t="s">
        <v>75</v>
      </c>
      <c r="E164" s="63" t="s">
        <v>8</v>
      </c>
      <c r="F164" s="63" t="s">
        <v>122</v>
      </c>
      <c r="G164" s="69">
        <f>16828900-639000</f>
        <v>16189900</v>
      </c>
      <c r="H164" s="88">
        <f>16828900-639000</f>
        <v>16189900</v>
      </c>
      <c r="I164" s="13"/>
      <c r="J164" s="13"/>
      <c r="K164" s="140"/>
      <c r="L164" s="145"/>
      <c r="M164" s="5"/>
      <c r="N164" s="69">
        <v>16189900</v>
      </c>
      <c r="O164" s="88">
        <v>0</v>
      </c>
    </row>
    <row r="165" spans="1:15" s="52" customFormat="1" ht="32.25">
      <c r="A165" s="73" t="s">
        <v>194</v>
      </c>
      <c r="B165" s="63" t="s">
        <v>101</v>
      </c>
      <c r="C165" s="153" t="s">
        <v>75</v>
      </c>
      <c r="D165" s="153" t="s">
        <v>75</v>
      </c>
      <c r="E165" s="63" t="s">
        <v>192</v>
      </c>
      <c r="F165" s="63"/>
      <c r="G165" s="69">
        <f>G166</f>
        <v>200000</v>
      </c>
      <c r="H165" s="88"/>
      <c r="I165" s="13"/>
      <c r="J165" s="13"/>
      <c r="K165" s="140"/>
      <c r="L165" s="145"/>
      <c r="M165" s="5"/>
      <c r="N165" s="69">
        <f>N166</f>
        <v>200000</v>
      </c>
      <c r="O165" s="88"/>
    </row>
    <row r="166" spans="1:15" s="52" customFormat="1" ht="48">
      <c r="A166" s="73" t="s">
        <v>200</v>
      </c>
      <c r="B166" s="63" t="s">
        <v>101</v>
      </c>
      <c r="C166" s="153" t="s">
        <v>75</v>
      </c>
      <c r="D166" s="153" t="s">
        <v>75</v>
      </c>
      <c r="E166" s="63" t="s">
        <v>198</v>
      </c>
      <c r="F166" s="63"/>
      <c r="G166" s="69">
        <f>G167</f>
        <v>200000</v>
      </c>
      <c r="H166" s="88"/>
      <c r="I166" s="13"/>
      <c r="J166" s="13"/>
      <c r="K166" s="140"/>
      <c r="L166" s="145"/>
      <c r="M166" s="5"/>
      <c r="N166" s="69">
        <f>N167</f>
        <v>200000</v>
      </c>
      <c r="O166" s="88"/>
    </row>
    <row r="167" spans="1:15" s="52" customFormat="1" ht="18.75">
      <c r="A167" s="73" t="s">
        <v>196</v>
      </c>
      <c r="B167" s="63" t="s">
        <v>101</v>
      </c>
      <c r="C167" s="153" t="s">
        <v>75</v>
      </c>
      <c r="D167" s="153" t="s">
        <v>75</v>
      </c>
      <c r="E167" s="63" t="s">
        <v>199</v>
      </c>
      <c r="F167" s="63"/>
      <c r="G167" s="69">
        <f>G168</f>
        <v>200000</v>
      </c>
      <c r="H167" s="88"/>
      <c r="I167" s="13"/>
      <c r="J167" s="13"/>
      <c r="K167" s="140"/>
      <c r="L167" s="145"/>
      <c r="M167" s="5"/>
      <c r="N167" s="69">
        <f>N168</f>
        <v>200000</v>
      </c>
      <c r="O167" s="88"/>
    </row>
    <row r="168" spans="1:15" s="52" customFormat="1" ht="32.25">
      <c r="A168" s="73" t="s">
        <v>189</v>
      </c>
      <c r="B168" s="63" t="s">
        <v>101</v>
      </c>
      <c r="C168" s="153" t="s">
        <v>75</v>
      </c>
      <c r="D168" s="153" t="s">
        <v>75</v>
      </c>
      <c r="E168" s="63" t="s">
        <v>199</v>
      </c>
      <c r="F168" s="63" t="s">
        <v>127</v>
      </c>
      <c r="G168" s="69">
        <v>200000</v>
      </c>
      <c r="H168" s="88"/>
      <c r="I168" s="13"/>
      <c r="J168" s="13"/>
      <c r="K168" s="140"/>
      <c r="L168" s="145"/>
      <c r="M168" s="5"/>
      <c r="N168" s="69">
        <v>200000</v>
      </c>
      <c r="O168" s="88"/>
    </row>
    <row r="169" spans="1:15" s="52" customFormat="1" ht="32.25">
      <c r="A169" s="73" t="s">
        <v>228</v>
      </c>
      <c r="B169" s="63" t="s">
        <v>101</v>
      </c>
      <c r="C169" s="153" t="s">
        <v>75</v>
      </c>
      <c r="D169" s="153" t="s">
        <v>75</v>
      </c>
      <c r="E169" s="63" t="s">
        <v>225</v>
      </c>
      <c r="F169" s="63"/>
      <c r="G169" s="69">
        <f>G170</f>
        <v>891900</v>
      </c>
      <c r="H169" s="88"/>
      <c r="I169" s="13"/>
      <c r="J169" s="13"/>
      <c r="K169" s="140"/>
      <c r="L169" s="145"/>
      <c r="M169" s="5"/>
      <c r="N169" s="69">
        <f>N170</f>
        <v>865500</v>
      </c>
      <c r="O169" s="88"/>
    </row>
    <row r="170" spans="1:15" s="52" customFormat="1" ht="48">
      <c r="A170" s="73" t="s">
        <v>13</v>
      </c>
      <c r="B170" s="63" t="s">
        <v>101</v>
      </c>
      <c r="C170" s="153" t="s">
        <v>75</v>
      </c>
      <c r="D170" s="153" t="s">
        <v>75</v>
      </c>
      <c r="E170" s="63" t="s">
        <v>12</v>
      </c>
      <c r="F170" s="63"/>
      <c r="G170" s="69">
        <f>G171</f>
        <v>891900</v>
      </c>
      <c r="H170" s="88"/>
      <c r="I170" s="13"/>
      <c r="J170" s="13"/>
      <c r="K170" s="140"/>
      <c r="L170" s="145"/>
      <c r="M170" s="5"/>
      <c r="N170" s="69">
        <f>N171</f>
        <v>865500</v>
      </c>
      <c r="O170" s="88"/>
    </row>
    <row r="171" spans="1:15" s="52" customFormat="1" ht="32.25">
      <c r="A171" s="73" t="s">
        <v>11</v>
      </c>
      <c r="B171" s="63" t="s">
        <v>101</v>
      </c>
      <c r="C171" s="153" t="s">
        <v>75</v>
      </c>
      <c r="D171" s="153" t="s">
        <v>75</v>
      </c>
      <c r="E171" s="63" t="s">
        <v>10</v>
      </c>
      <c r="F171" s="63"/>
      <c r="G171" s="69">
        <f>G172</f>
        <v>891900</v>
      </c>
      <c r="H171" s="88"/>
      <c r="I171" s="13"/>
      <c r="J171" s="13"/>
      <c r="K171" s="140"/>
      <c r="L171" s="145"/>
      <c r="M171" s="5"/>
      <c r="N171" s="69">
        <f>N172</f>
        <v>865500</v>
      </c>
      <c r="O171" s="88"/>
    </row>
    <row r="172" spans="1:15" s="52" customFormat="1" ht="32.25">
      <c r="A172" s="73" t="s">
        <v>189</v>
      </c>
      <c r="B172" s="63" t="s">
        <v>101</v>
      </c>
      <c r="C172" s="153" t="s">
        <v>75</v>
      </c>
      <c r="D172" s="153" t="s">
        <v>75</v>
      </c>
      <c r="E172" s="63" t="s">
        <v>10</v>
      </c>
      <c r="F172" s="63" t="s">
        <v>127</v>
      </c>
      <c r="G172" s="69">
        <v>891900</v>
      </c>
      <c r="H172" s="88"/>
      <c r="I172" s="13"/>
      <c r="J172" s="13"/>
      <c r="K172" s="140"/>
      <c r="L172" s="145"/>
      <c r="M172" s="5"/>
      <c r="N172" s="69">
        <v>865500</v>
      </c>
      <c r="O172" s="88"/>
    </row>
    <row r="173" spans="1:15" s="52" customFormat="1" ht="32.25">
      <c r="A173" s="73" t="s">
        <v>140</v>
      </c>
      <c r="B173" s="63" t="s">
        <v>101</v>
      </c>
      <c r="C173" s="153" t="s">
        <v>75</v>
      </c>
      <c r="D173" s="153" t="s">
        <v>75</v>
      </c>
      <c r="E173" s="63" t="s">
        <v>139</v>
      </c>
      <c r="F173" s="63"/>
      <c r="G173" s="69">
        <f>G174</f>
        <v>2535200</v>
      </c>
      <c r="H173" s="88"/>
      <c r="I173" s="13"/>
      <c r="J173" s="13"/>
      <c r="K173" s="140"/>
      <c r="L173" s="145"/>
      <c r="M173" s="5"/>
      <c r="N173" s="69">
        <f>N174</f>
        <v>2788700</v>
      </c>
      <c r="O173" s="88"/>
    </row>
    <row r="174" spans="1:15" s="52" customFormat="1" ht="48">
      <c r="A174" s="73" t="s">
        <v>325</v>
      </c>
      <c r="B174" s="63" t="s">
        <v>101</v>
      </c>
      <c r="C174" s="153" t="s">
        <v>75</v>
      </c>
      <c r="D174" s="153" t="s">
        <v>75</v>
      </c>
      <c r="E174" s="63" t="s">
        <v>141</v>
      </c>
      <c r="F174" s="63"/>
      <c r="G174" s="69">
        <f>G175</f>
        <v>2535200</v>
      </c>
      <c r="H174" s="88"/>
      <c r="I174" s="13"/>
      <c r="J174" s="13"/>
      <c r="K174" s="140"/>
      <c r="L174" s="145"/>
      <c r="M174" s="5"/>
      <c r="N174" s="69">
        <f>N175</f>
        <v>2788700</v>
      </c>
      <c r="O174" s="88"/>
    </row>
    <row r="175" spans="1:15" s="52" customFormat="1" ht="48">
      <c r="A175" s="73" t="s">
        <v>188</v>
      </c>
      <c r="B175" s="63" t="s">
        <v>101</v>
      </c>
      <c r="C175" s="153" t="s">
        <v>75</v>
      </c>
      <c r="D175" s="153" t="s">
        <v>75</v>
      </c>
      <c r="E175" s="63" t="s">
        <v>14</v>
      </c>
      <c r="F175" s="63"/>
      <c r="G175" s="69">
        <f>G176</f>
        <v>2535200</v>
      </c>
      <c r="H175" s="88"/>
      <c r="I175" s="13"/>
      <c r="J175" s="13"/>
      <c r="K175" s="140"/>
      <c r="L175" s="145"/>
      <c r="M175" s="5"/>
      <c r="N175" s="69">
        <f>N176</f>
        <v>2788700</v>
      </c>
      <c r="O175" s="88"/>
    </row>
    <row r="176" spans="1:15" s="52" customFormat="1" ht="32.25">
      <c r="A176" s="73" t="s">
        <v>189</v>
      </c>
      <c r="B176" s="63" t="s">
        <v>101</v>
      </c>
      <c r="C176" s="153" t="s">
        <v>75</v>
      </c>
      <c r="D176" s="153" t="s">
        <v>75</v>
      </c>
      <c r="E176" s="63" t="s">
        <v>14</v>
      </c>
      <c r="F176" s="63" t="s">
        <v>127</v>
      </c>
      <c r="G176" s="69">
        <v>2535200</v>
      </c>
      <c r="H176" s="88"/>
      <c r="I176" s="13"/>
      <c r="J176" s="13"/>
      <c r="K176" s="140"/>
      <c r="L176" s="145"/>
      <c r="M176" s="5"/>
      <c r="N176" s="69">
        <v>2788700</v>
      </c>
      <c r="O176" s="88"/>
    </row>
    <row r="177" spans="1:15" s="52" customFormat="1" ht="18.75">
      <c r="A177" s="150" t="s">
        <v>15</v>
      </c>
      <c r="B177" s="67" t="s">
        <v>101</v>
      </c>
      <c r="C177" s="68" t="s">
        <v>95</v>
      </c>
      <c r="D177" s="68"/>
      <c r="E177" s="67"/>
      <c r="F177" s="67"/>
      <c r="G177" s="71">
        <f>G178</f>
        <v>171800</v>
      </c>
      <c r="H177" s="87"/>
      <c r="I177" s="13"/>
      <c r="J177" s="13"/>
      <c r="K177" s="144"/>
      <c r="L177" s="149"/>
      <c r="M177" s="5"/>
      <c r="N177" s="71">
        <f>N178</f>
        <v>156600</v>
      </c>
      <c r="O177" s="87"/>
    </row>
    <row r="178" spans="1:15" s="52" customFormat="1" ht="18.75">
      <c r="A178" s="66" t="s">
        <v>16</v>
      </c>
      <c r="B178" s="67" t="s">
        <v>101</v>
      </c>
      <c r="C178" s="68" t="s">
        <v>95</v>
      </c>
      <c r="D178" s="68" t="s">
        <v>75</v>
      </c>
      <c r="E178" s="67"/>
      <c r="F178" s="67"/>
      <c r="G178" s="71">
        <f>G179</f>
        <v>171800</v>
      </c>
      <c r="H178" s="87"/>
      <c r="I178" s="13"/>
      <c r="J178" s="13"/>
      <c r="K178" s="144"/>
      <c r="L178" s="149"/>
      <c r="M178" s="5"/>
      <c r="N178" s="71">
        <f>N179</f>
        <v>156600</v>
      </c>
      <c r="O178" s="87"/>
    </row>
    <row r="179" spans="1:15" s="52" customFormat="1" ht="32.25">
      <c r="A179" s="73" t="s">
        <v>21</v>
      </c>
      <c r="B179" s="63" t="s">
        <v>101</v>
      </c>
      <c r="C179" s="153" t="s">
        <v>95</v>
      </c>
      <c r="D179" s="153" t="s">
        <v>75</v>
      </c>
      <c r="E179" s="63" t="s">
        <v>19</v>
      </c>
      <c r="F179" s="63"/>
      <c r="G179" s="69">
        <f>G180</f>
        <v>171800</v>
      </c>
      <c r="H179" s="88"/>
      <c r="I179" s="13"/>
      <c r="J179" s="13"/>
      <c r="K179" s="140"/>
      <c r="L179" s="145"/>
      <c r="M179" s="5"/>
      <c r="N179" s="69">
        <f>N180</f>
        <v>156600</v>
      </c>
      <c r="O179" s="88"/>
    </row>
    <row r="180" spans="1:15" s="52" customFormat="1" ht="32.25">
      <c r="A180" s="73" t="s">
        <v>22</v>
      </c>
      <c r="B180" s="63" t="s">
        <v>101</v>
      </c>
      <c r="C180" s="153" t="s">
        <v>95</v>
      </c>
      <c r="D180" s="153" t="s">
        <v>75</v>
      </c>
      <c r="E180" s="63" t="s">
        <v>18</v>
      </c>
      <c r="F180" s="63"/>
      <c r="G180" s="69">
        <f>G181</f>
        <v>171800</v>
      </c>
      <c r="H180" s="88"/>
      <c r="I180" s="13"/>
      <c r="J180" s="13"/>
      <c r="K180" s="140"/>
      <c r="L180" s="145"/>
      <c r="M180" s="5"/>
      <c r="N180" s="69">
        <f>N181</f>
        <v>156600</v>
      </c>
      <c r="O180" s="88"/>
    </row>
    <row r="181" spans="1:15" s="52" customFormat="1" ht="18.75">
      <c r="A181" s="73" t="s">
        <v>20</v>
      </c>
      <c r="B181" s="63" t="s">
        <v>101</v>
      </c>
      <c r="C181" s="153" t="s">
        <v>95</v>
      </c>
      <c r="D181" s="153" t="s">
        <v>75</v>
      </c>
      <c r="E181" s="63" t="s">
        <v>17</v>
      </c>
      <c r="F181" s="63"/>
      <c r="G181" s="69">
        <f>G182+G183</f>
        <v>171800</v>
      </c>
      <c r="H181" s="88"/>
      <c r="I181" s="13"/>
      <c r="J181" s="13"/>
      <c r="K181" s="140"/>
      <c r="L181" s="145"/>
      <c r="M181" s="5"/>
      <c r="N181" s="69">
        <f>N182+N183</f>
        <v>156600</v>
      </c>
      <c r="O181" s="88"/>
    </row>
    <row r="182" spans="1:15" s="52" customFormat="1" ht="32.25">
      <c r="A182" s="73" t="s">
        <v>149</v>
      </c>
      <c r="B182" s="63" t="s">
        <v>101</v>
      </c>
      <c r="C182" s="153" t="s">
        <v>95</v>
      </c>
      <c r="D182" s="153" t="s">
        <v>75</v>
      </c>
      <c r="E182" s="63" t="s">
        <v>17</v>
      </c>
      <c r="F182" s="63" t="s">
        <v>125</v>
      </c>
      <c r="G182" s="69">
        <f>20000+10000</f>
        <v>30000</v>
      </c>
      <c r="H182" s="88"/>
      <c r="I182" s="13"/>
      <c r="J182" s="13"/>
      <c r="K182" s="140"/>
      <c r="L182" s="145"/>
      <c r="M182" s="5"/>
      <c r="N182" s="69">
        <f>20000+10000</f>
        <v>30000</v>
      </c>
      <c r="O182" s="88"/>
    </row>
    <row r="183" spans="1:15" s="52" customFormat="1" ht="32.25">
      <c r="A183" s="73" t="s">
        <v>189</v>
      </c>
      <c r="B183" s="63" t="s">
        <v>101</v>
      </c>
      <c r="C183" s="153" t="s">
        <v>95</v>
      </c>
      <c r="D183" s="153" t="s">
        <v>75</v>
      </c>
      <c r="E183" s="63" t="s">
        <v>17</v>
      </c>
      <c r="F183" s="63" t="s">
        <v>127</v>
      </c>
      <c r="G183" s="69">
        <v>141800</v>
      </c>
      <c r="H183" s="88"/>
      <c r="I183" s="13"/>
      <c r="J183" s="13"/>
      <c r="K183" s="140"/>
      <c r="L183" s="145"/>
      <c r="M183" s="5"/>
      <c r="N183" s="69">
        <v>126600</v>
      </c>
      <c r="O183" s="88"/>
    </row>
    <row r="184" spans="1:15" s="51" customFormat="1" ht="18.75">
      <c r="A184" s="110" t="s">
        <v>78</v>
      </c>
      <c r="B184" s="67" t="s">
        <v>101</v>
      </c>
      <c r="C184" s="67" t="s">
        <v>79</v>
      </c>
      <c r="D184" s="67"/>
      <c r="E184" s="67"/>
      <c r="F184" s="67"/>
      <c r="G184" s="71">
        <f>G185</f>
        <v>10999900</v>
      </c>
      <c r="H184" s="87"/>
      <c r="I184" s="14"/>
      <c r="J184" s="14">
        <f>I184</f>
        <v>0</v>
      </c>
      <c r="K184" s="14">
        <v>0</v>
      </c>
      <c r="L184" s="145"/>
      <c r="M184" s="6"/>
      <c r="N184" s="71">
        <f>N185</f>
        <v>10799900</v>
      </c>
      <c r="O184" s="87"/>
    </row>
    <row r="185" spans="1:15" s="52" customFormat="1" ht="18.75">
      <c r="A185" s="110" t="s">
        <v>80</v>
      </c>
      <c r="B185" s="67" t="s">
        <v>101</v>
      </c>
      <c r="C185" s="67" t="s">
        <v>79</v>
      </c>
      <c r="D185" s="67" t="s">
        <v>81</v>
      </c>
      <c r="E185" s="67"/>
      <c r="F185" s="67"/>
      <c r="G185" s="71">
        <f>G186+G190+G196</f>
        <v>10999900</v>
      </c>
      <c r="H185" s="87"/>
      <c r="I185" s="13" t="e">
        <f>#REF!</f>
        <v>#REF!</v>
      </c>
      <c r="J185" s="13" t="e">
        <f>#REF!</f>
        <v>#REF!</v>
      </c>
      <c r="K185" s="13" t="e">
        <f>#REF!</f>
        <v>#REF!</v>
      </c>
      <c r="L185" s="13" t="e">
        <f>#REF!</f>
        <v>#REF!</v>
      </c>
      <c r="M185" s="5"/>
      <c r="N185" s="71">
        <f>N186+N190+N196</f>
        <v>10799900</v>
      </c>
      <c r="O185" s="87"/>
    </row>
    <row r="186" spans="1:15" s="51" customFormat="1" ht="32.25">
      <c r="A186" s="22" t="s">
        <v>26</v>
      </c>
      <c r="B186" s="63" t="s">
        <v>101</v>
      </c>
      <c r="C186" s="63" t="s">
        <v>79</v>
      </c>
      <c r="D186" s="63" t="s">
        <v>81</v>
      </c>
      <c r="E186" s="63" t="s">
        <v>25</v>
      </c>
      <c r="F186" s="63"/>
      <c r="G186" s="69">
        <f>G187</f>
        <v>10049900</v>
      </c>
      <c r="H186" s="88"/>
      <c r="I186" s="14"/>
      <c r="J186" s="14"/>
      <c r="K186" s="14"/>
      <c r="L186" s="14"/>
      <c r="M186" s="6"/>
      <c r="N186" s="69">
        <f>N187</f>
        <v>10049900</v>
      </c>
      <c r="O186" s="88"/>
    </row>
    <row r="187" spans="1:15" s="51" customFormat="1" ht="32.25">
      <c r="A187" s="22" t="s">
        <v>27</v>
      </c>
      <c r="B187" s="63" t="s">
        <v>101</v>
      </c>
      <c r="C187" s="63" t="s">
        <v>79</v>
      </c>
      <c r="D187" s="63" t="s">
        <v>81</v>
      </c>
      <c r="E187" s="63" t="s">
        <v>24</v>
      </c>
      <c r="F187" s="63"/>
      <c r="G187" s="69">
        <f>G188</f>
        <v>10049900</v>
      </c>
      <c r="H187" s="88"/>
      <c r="I187" s="14"/>
      <c r="J187" s="14"/>
      <c r="K187" s="14"/>
      <c r="L187" s="14"/>
      <c r="M187" s="6"/>
      <c r="N187" s="69">
        <f>N188</f>
        <v>10049900</v>
      </c>
      <c r="O187" s="88"/>
    </row>
    <row r="188" spans="1:15" s="51" customFormat="1" ht="48">
      <c r="A188" s="22" t="s">
        <v>223</v>
      </c>
      <c r="B188" s="63" t="s">
        <v>101</v>
      </c>
      <c r="C188" s="63" t="s">
        <v>79</v>
      </c>
      <c r="D188" s="63" t="s">
        <v>81</v>
      </c>
      <c r="E188" s="63" t="s">
        <v>23</v>
      </c>
      <c r="F188" s="63"/>
      <c r="G188" s="69">
        <f>G189</f>
        <v>10049900</v>
      </c>
      <c r="H188" s="88"/>
      <c r="I188" s="14"/>
      <c r="J188" s="14"/>
      <c r="K188" s="14"/>
      <c r="L188" s="14"/>
      <c r="M188" s="6"/>
      <c r="N188" s="69">
        <f>N189</f>
        <v>10049900</v>
      </c>
      <c r="O188" s="88"/>
    </row>
    <row r="189" spans="1:15" s="51" customFormat="1" ht="32.25">
      <c r="A189" s="73" t="s">
        <v>189</v>
      </c>
      <c r="B189" s="63" t="s">
        <v>101</v>
      </c>
      <c r="C189" s="63" t="s">
        <v>79</v>
      </c>
      <c r="D189" s="63" t="s">
        <v>81</v>
      </c>
      <c r="E189" s="63" t="s">
        <v>23</v>
      </c>
      <c r="F189" s="63" t="s">
        <v>127</v>
      </c>
      <c r="G189" s="69">
        <v>10049900</v>
      </c>
      <c r="H189" s="88"/>
      <c r="I189" s="14"/>
      <c r="J189" s="14"/>
      <c r="K189" s="14"/>
      <c r="L189" s="14"/>
      <c r="M189" s="6"/>
      <c r="N189" s="69">
        <v>10049900</v>
      </c>
      <c r="O189" s="88"/>
    </row>
    <row r="190" spans="1:15" s="51" customFormat="1" ht="32.25">
      <c r="A190" s="22" t="s">
        <v>31</v>
      </c>
      <c r="B190" s="63" t="s">
        <v>101</v>
      </c>
      <c r="C190" s="63" t="s">
        <v>79</v>
      </c>
      <c r="D190" s="63" t="s">
        <v>81</v>
      </c>
      <c r="E190" s="63" t="s">
        <v>28</v>
      </c>
      <c r="F190" s="63"/>
      <c r="G190" s="69">
        <f>G191</f>
        <v>450000</v>
      </c>
      <c r="H190" s="88"/>
      <c r="I190" s="14"/>
      <c r="J190" s="14"/>
      <c r="K190" s="14"/>
      <c r="L190" s="14"/>
      <c r="M190" s="6"/>
      <c r="N190" s="69">
        <f>N191</f>
        <v>450000</v>
      </c>
      <c r="O190" s="88"/>
    </row>
    <row r="191" spans="1:15" s="51" customFormat="1" ht="32.25">
      <c r="A191" s="22" t="s">
        <v>32</v>
      </c>
      <c r="B191" s="63" t="s">
        <v>101</v>
      </c>
      <c r="C191" s="63" t="s">
        <v>79</v>
      </c>
      <c r="D191" s="63" t="s">
        <v>81</v>
      </c>
      <c r="E191" s="63" t="s">
        <v>30</v>
      </c>
      <c r="F191" s="63"/>
      <c r="G191" s="69">
        <f>G192+G194</f>
        <v>450000</v>
      </c>
      <c r="H191" s="88"/>
      <c r="I191" s="14"/>
      <c r="J191" s="14"/>
      <c r="K191" s="14"/>
      <c r="L191" s="14"/>
      <c r="M191" s="6"/>
      <c r="N191" s="69">
        <f>N192+N194</f>
        <v>450000</v>
      </c>
      <c r="O191" s="88"/>
    </row>
    <row r="192" spans="1:15" s="51" customFormat="1" ht="48">
      <c r="A192" s="22" t="s">
        <v>223</v>
      </c>
      <c r="B192" s="63" t="s">
        <v>101</v>
      </c>
      <c r="C192" s="63" t="s">
        <v>79</v>
      </c>
      <c r="D192" s="63" t="s">
        <v>81</v>
      </c>
      <c r="E192" s="63" t="s">
        <v>29</v>
      </c>
      <c r="F192" s="63"/>
      <c r="G192" s="69">
        <f>G193</f>
        <v>0</v>
      </c>
      <c r="H192" s="88"/>
      <c r="I192" s="14"/>
      <c r="J192" s="14"/>
      <c r="K192" s="14"/>
      <c r="L192" s="14"/>
      <c r="M192" s="6"/>
      <c r="N192" s="69">
        <f>N193</f>
        <v>0</v>
      </c>
      <c r="O192" s="88"/>
    </row>
    <row r="193" spans="1:15" s="51" customFormat="1" ht="32.25">
      <c r="A193" s="73" t="s">
        <v>189</v>
      </c>
      <c r="B193" s="63" t="s">
        <v>101</v>
      </c>
      <c r="C193" s="63" t="s">
        <v>79</v>
      </c>
      <c r="D193" s="63" t="s">
        <v>81</v>
      </c>
      <c r="E193" s="63" t="s">
        <v>29</v>
      </c>
      <c r="F193" s="63" t="s">
        <v>127</v>
      </c>
      <c r="G193" s="69">
        <v>0</v>
      </c>
      <c r="H193" s="88"/>
      <c r="I193" s="14"/>
      <c r="J193" s="14"/>
      <c r="K193" s="14"/>
      <c r="L193" s="14"/>
      <c r="M193" s="6"/>
      <c r="N193" s="69">
        <v>0</v>
      </c>
      <c r="O193" s="88"/>
    </row>
    <row r="194" spans="1:15" s="51" customFormat="1" ht="48">
      <c r="A194" s="22" t="s">
        <v>188</v>
      </c>
      <c r="B194" s="63" t="s">
        <v>101</v>
      </c>
      <c r="C194" s="63" t="s">
        <v>79</v>
      </c>
      <c r="D194" s="63" t="s">
        <v>81</v>
      </c>
      <c r="E194" s="63" t="s">
        <v>33</v>
      </c>
      <c r="F194" s="63"/>
      <c r="G194" s="69">
        <f>G195</f>
        <v>450000</v>
      </c>
      <c r="H194" s="88"/>
      <c r="I194" s="14"/>
      <c r="J194" s="14"/>
      <c r="K194" s="14"/>
      <c r="L194" s="14"/>
      <c r="M194" s="6"/>
      <c r="N194" s="69">
        <f>N195</f>
        <v>450000</v>
      </c>
      <c r="O194" s="88"/>
    </row>
    <row r="195" spans="1:15" s="51" customFormat="1" ht="32.25">
      <c r="A195" s="73" t="s">
        <v>189</v>
      </c>
      <c r="B195" s="63" t="s">
        <v>101</v>
      </c>
      <c r="C195" s="63" t="s">
        <v>79</v>
      </c>
      <c r="D195" s="63" t="s">
        <v>81</v>
      </c>
      <c r="E195" s="63" t="s">
        <v>33</v>
      </c>
      <c r="F195" s="63" t="s">
        <v>127</v>
      </c>
      <c r="G195" s="69">
        <v>450000</v>
      </c>
      <c r="H195" s="88"/>
      <c r="I195" s="14"/>
      <c r="J195" s="14"/>
      <c r="K195" s="14"/>
      <c r="L195" s="14"/>
      <c r="M195" s="6"/>
      <c r="N195" s="69">
        <v>450000</v>
      </c>
      <c r="O195" s="88"/>
    </row>
    <row r="196" spans="1:15" s="51" customFormat="1" ht="32.25">
      <c r="A196" s="22" t="s">
        <v>38</v>
      </c>
      <c r="B196" s="63" t="s">
        <v>101</v>
      </c>
      <c r="C196" s="63" t="s">
        <v>79</v>
      </c>
      <c r="D196" s="63" t="s">
        <v>81</v>
      </c>
      <c r="E196" s="63" t="s">
        <v>36</v>
      </c>
      <c r="F196" s="63"/>
      <c r="G196" s="69">
        <f>G197</f>
        <v>500000</v>
      </c>
      <c r="H196" s="88"/>
      <c r="I196" s="14"/>
      <c r="J196" s="14"/>
      <c r="K196" s="14"/>
      <c r="L196" s="14"/>
      <c r="M196" s="6"/>
      <c r="N196" s="69">
        <f>N197</f>
        <v>300000</v>
      </c>
      <c r="O196" s="88"/>
    </row>
    <row r="197" spans="1:15" s="51" customFormat="1" ht="32.25">
      <c r="A197" s="22" t="s">
        <v>39</v>
      </c>
      <c r="B197" s="63" t="s">
        <v>101</v>
      </c>
      <c r="C197" s="63" t="s">
        <v>79</v>
      </c>
      <c r="D197" s="63" t="s">
        <v>81</v>
      </c>
      <c r="E197" s="63" t="s">
        <v>37</v>
      </c>
      <c r="F197" s="63"/>
      <c r="G197" s="69">
        <f>G198</f>
        <v>500000</v>
      </c>
      <c r="H197" s="88"/>
      <c r="I197" s="14"/>
      <c r="J197" s="14"/>
      <c r="K197" s="14"/>
      <c r="L197" s="14"/>
      <c r="M197" s="6"/>
      <c r="N197" s="69">
        <f>N198</f>
        <v>300000</v>
      </c>
      <c r="O197" s="88"/>
    </row>
    <row r="198" spans="1:15" s="51" customFormat="1" ht="48">
      <c r="A198" s="22" t="s">
        <v>223</v>
      </c>
      <c r="B198" s="63" t="s">
        <v>101</v>
      </c>
      <c r="C198" s="63" t="s">
        <v>79</v>
      </c>
      <c r="D198" s="63" t="s">
        <v>81</v>
      </c>
      <c r="E198" s="63" t="s">
        <v>46</v>
      </c>
      <c r="F198" s="63"/>
      <c r="G198" s="69">
        <f>G199</f>
        <v>500000</v>
      </c>
      <c r="H198" s="88"/>
      <c r="I198" s="14"/>
      <c r="J198" s="14"/>
      <c r="K198" s="14"/>
      <c r="L198" s="14"/>
      <c r="M198" s="6"/>
      <c r="N198" s="69">
        <f>N199</f>
        <v>300000</v>
      </c>
      <c r="O198" s="88"/>
    </row>
    <row r="199" spans="1:15" s="51" customFormat="1" ht="32.25">
      <c r="A199" s="73" t="s">
        <v>189</v>
      </c>
      <c r="B199" s="63" t="s">
        <v>101</v>
      </c>
      <c r="C199" s="63" t="s">
        <v>79</v>
      </c>
      <c r="D199" s="63" t="s">
        <v>81</v>
      </c>
      <c r="E199" s="63" t="s">
        <v>46</v>
      </c>
      <c r="F199" s="63" t="s">
        <v>127</v>
      </c>
      <c r="G199" s="69">
        <v>500000</v>
      </c>
      <c r="H199" s="88"/>
      <c r="I199" s="14"/>
      <c r="J199" s="14"/>
      <c r="K199" s="14"/>
      <c r="L199" s="14"/>
      <c r="M199" s="6"/>
      <c r="N199" s="69">
        <v>300000</v>
      </c>
      <c r="O199" s="88"/>
    </row>
    <row r="200" spans="1:15" s="52" customFormat="1" ht="18.75">
      <c r="A200" s="66" t="s">
        <v>115</v>
      </c>
      <c r="B200" s="67" t="s">
        <v>101</v>
      </c>
      <c r="C200" s="152" t="s">
        <v>72</v>
      </c>
      <c r="D200" s="67"/>
      <c r="E200" s="67"/>
      <c r="F200" s="67"/>
      <c r="G200" s="71">
        <f>G201</f>
        <v>200000</v>
      </c>
      <c r="H200" s="87"/>
      <c r="I200" s="13"/>
      <c r="J200" s="13"/>
      <c r="K200" s="13"/>
      <c r="L200" s="13"/>
      <c r="M200" s="5"/>
      <c r="N200" s="71">
        <f>N201</f>
        <v>400000</v>
      </c>
      <c r="O200" s="87"/>
    </row>
    <row r="201" spans="1:15" s="52" customFormat="1" ht="18.75">
      <c r="A201" s="66" t="s">
        <v>34</v>
      </c>
      <c r="B201" s="67" t="s">
        <v>101</v>
      </c>
      <c r="C201" s="67" t="s">
        <v>72</v>
      </c>
      <c r="D201" s="67" t="s">
        <v>69</v>
      </c>
      <c r="E201" s="67"/>
      <c r="F201" s="67"/>
      <c r="G201" s="71">
        <f>G202</f>
        <v>200000</v>
      </c>
      <c r="H201" s="87"/>
      <c r="I201" s="13"/>
      <c r="J201" s="13"/>
      <c r="K201" s="13"/>
      <c r="L201" s="13"/>
      <c r="M201" s="5"/>
      <c r="N201" s="71">
        <f>N202</f>
        <v>400000</v>
      </c>
      <c r="O201" s="87"/>
    </row>
    <row r="202" spans="1:15" s="51" customFormat="1" ht="32.25">
      <c r="A202" s="22" t="s">
        <v>38</v>
      </c>
      <c r="B202" s="63" t="s">
        <v>101</v>
      </c>
      <c r="C202" s="63" t="s">
        <v>72</v>
      </c>
      <c r="D202" s="63" t="s">
        <v>69</v>
      </c>
      <c r="E202" s="63" t="s">
        <v>36</v>
      </c>
      <c r="F202" s="63"/>
      <c r="G202" s="69">
        <f>G203</f>
        <v>200000</v>
      </c>
      <c r="H202" s="88"/>
      <c r="I202" s="14"/>
      <c r="J202" s="14"/>
      <c r="K202" s="14"/>
      <c r="L202" s="14"/>
      <c r="M202" s="6"/>
      <c r="N202" s="69">
        <f>N203</f>
        <v>400000</v>
      </c>
      <c r="O202" s="88"/>
    </row>
    <row r="203" spans="1:15" s="51" customFormat="1" ht="32.25">
      <c r="A203" s="22" t="s">
        <v>39</v>
      </c>
      <c r="B203" s="63" t="s">
        <v>101</v>
      </c>
      <c r="C203" s="63" t="s">
        <v>72</v>
      </c>
      <c r="D203" s="63" t="s">
        <v>69</v>
      </c>
      <c r="E203" s="63" t="s">
        <v>37</v>
      </c>
      <c r="F203" s="63"/>
      <c r="G203" s="69">
        <f>G204+G206</f>
        <v>200000</v>
      </c>
      <c r="H203" s="88"/>
      <c r="I203" s="14"/>
      <c r="J203" s="14"/>
      <c r="K203" s="14"/>
      <c r="L203" s="14"/>
      <c r="M203" s="6"/>
      <c r="N203" s="69">
        <f>N204+N206</f>
        <v>400000</v>
      </c>
      <c r="O203" s="88"/>
    </row>
    <row r="204" spans="1:15" s="51" customFormat="1" ht="32.25">
      <c r="A204" s="22" t="s">
        <v>40</v>
      </c>
      <c r="B204" s="63" t="s">
        <v>101</v>
      </c>
      <c r="C204" s="63" t="s">
        <v>72</v>
      </c>
      <c r="D204" s="63" t="s">
        <v>69</v>
      </c>
      <c r="E204" s="63" t="s">
        <v>35</v>
      </c>
      <c r="F204" s="63"/>
      <c r="G204" s="69">
        <f>G205</f>
        <v>200000</v>
      </c>
      <c r="H204" s="88"/>
      <c r="I204" s="14"/>
      <c r="J204" s="14"/>
      <c r="K204" s="14"/>
      <c r="L204" s="14"/>
      <c r="M204" s="6"/>
      <c r="N204" s="69">
        <f>N205</f>
        <v>200000</v>
      </c>
      <c r="O204" s="88"/>
    </row>
    <row r="205" spans="1:15" s="51" customFormat="1" ht="32.25">
      <c r="A205" s="73" t="s">
        <v>189</v>
      </c>
      <c r="B205" s="63" t="s">
        <v>101</v>
      </c>
      <c r="C205" s="63" t="s">
        <v>72</v>
      </c>
      <c r="D205" s="63" t="s">
        <v>69</v>
      </c>
      <c r="E205" s="63" t="s">
        <v>35</v>
      </c>
      <c r="F205" s="154">
        <v>600</v>
      </c>
      <c r="G205" s="69">
        <v>200000</v>
      </c>
      <c r="H205" s="88"/>
      <c r="I205" s="14"/>
      <c r="J205" s="14"/>
      <c r="K205" s="14"/>
      <c r="L205" s="14"/>
      <c r="M205" s="6"/>
      <c r="N205" s="69">
        <v>200000</v>
      </c>
      <c r="O205" s="88"/>
    </row>
    <row r="206" spans="1:15" s="51" customFormat="1" ht="48">
      <c r="A206" s="22" t="s">
        <v>223</v>
      </c>
      <c r="B206" s="63" t="s">
        <v>101</v>
      </c>
      <c r="C206" s="63" t="s">
        <v>72</v>
      </c>
      <c r="D206" s="63" t="s">
        <v>69</v>
      </c>
      <c r="E206" s="63" t="s">
        <v>46</v>
      </c>
      <c r="F206" s="63"/>
      <c r="G206" s="69">
        <f>G207</f>
        <v>0</v>
      </c>
      <c r="H206" s="88"/>
      <c r="I206" s="14"/>
      <c r="J206" s="14"/>
      <c r="K206" s="14"/>
      <c r="L206" s="14"/>
      <c r="M206" s="6"/>
      <c r="N206" s="69">
        <f>N207</f>
        <v>200000</v>
      </c>
      <c r="O206" s="88"/>
    </row>
    <row r="207" spans="1:15" s="51" customFormat="1" ht="32.25">
      <c r="A207" s="73" t="s">
        <v>189</v>
      </c>
      <c r="B207" s="63" t="s">
        <v>101</v>
      </c>
      <c r="C207" s="63" t="s">
        <v>72</v>
      </c>
      <c r="D207" s="63" t="s">
        <v>69</v>
      </c>
      <c r="E207" s="63" t="s">
        <v>46</v>
      </c>
      <c r="F207" s="63" t="s">
        <v>127</v>
      </c>
      <c r="G207" s="69">
        <v>0</v>
      </c>
      <c r="H207" s="88"/>
      <c r="I207" s="14"/>
      <c r="J207" s="14"/>
      <c r="K207" s="14"/>
      <c r="L207" s="14"/>
      <c r="M207" s="6"/>
      <c r="N207" s="69">
        <v>200000</v>
      </c>
      <c r="O207" s="88"/>
    </row>
    <row r="208" spans="1:15" s="52" customFormat="1" ht="18.75">
      <c r="A208" s="150" t="s">
        <v>136</v>
      </c>
      <c r="B208" s="67" t="s">
        <v>101</v>
      </c>
      <c r="C208" s="67" t="s">
        <v>81</v>
      </c>
      <c r="D208" s="155"/>
      <c r="E208" s="152"/>
      <c r="F208" s="152"/>
      <c r="G208" s="71">
        <f>G209</f>
        <v>26000</v>
      </c>
      <c r="H208" s="87"/>
      <c r="I208" s="13"/>
      <c r="J208" s="13"/>
      <c r="K208" s="13"/>
      <c r="L208" s="13"/>
      <c r="M208" s="5"/>
      <c r="N208" s="71">
        <f>N209</f>
        <v>26000</v>
      </c>
      <c r="O208" s="87"/>
    </row>
    <row r="209" spans="1:15" s="52" customFormat="1" ht="18.75">
      <c r="A209" s="150" t="s">
        <v>137</v>
      </c>
      <c r="B209" s="67" t="s">
        <v>101</v>
      </c>
      <c r="C209" s="67" t="s">
        <v>81</v>
      </c>
      <c r="D209" s="67" t="s">
        <v>81</v>
      </c>
      <c r="E209" s="152"/>
      <c r="F209" s="152"/>
      <c r="G209" s="71">
        <f>G210</f>
        <v>26000</v>
      </c>
      <c r="H209" s="87"/>
      <c r="I209" s="13"/>
      <c r="J209" s="13"/>
      <c r="K209" s="13"/>
      <c r="L209" s="13"/>
      <c r="M209" s="5"/>
      <c r="N209" s="71">
        <f>N210</f>
        <v>26000</v>
      </c>
      <c r="O209" s="87"/>
    </row>
    <row r="210" spans="1:15" s="51" customFormat="1" ht="32.25">
      <c r="A210" s="118" t="s">
        <v>161</v>
      </c>
      <c r="B210" s="63" t="s">
        <v>101</v>
      </c>
      <c r="C210" s="63" t="s">
        <v>81</v>
      </c>
      <c r="D210" s="63" t="s">
        <v>81</v>
      </c>
      <c r="E210" s="154" t="s">
        <v>159</v>
      </c>
      <c r="F210" s="154"/>
      <c r="G210" s="69">
        <f>G211</f>
        <v>26000</v>
      </c>
      <c r="H210" s="88"/>
      <c r="I210" s="14"/>
      <c r="J210" s="14"/>
      <c r="K210" s="14"/>
      <c r="L210" s="14"/>
      <c r="M210" s="6"/>
      <c r="N210" s="69">
        <f>N211</f>
        <v>26000</v>
      </c>
      <c r="O210" s="88"/>
    </row>
    <row r="211" spans="1:15" s="51" customFormat="1" ht="32.25">
      <c r="A211" s="156" t="s">
        <v>162</v>
      </c>
      <c r="B211" s="63" t="s">
        <v>101</v>
      </c>
      <c r="C211" s="63" t="s">
        <v>81</v>
      </c>
      <c r="D211" s="63" t="s">
        <v>81</v>
      </c>
      <c r="E211" s="154" t="s">
        <v>160</v>
      </c>
      <c r="F211" s="154"/>
      <c r="G211" s="69">
        <f>G212</f>
        <v>26000</v>
      </c>
      <c r="H211" s="88"/>
      <c r="I211" s="14"/>
      <c r="J211" s="14"/>
      <c r="K211" s="14"/>
      <c r="L211" s="14"/>
      <c r="M211" s="6"/>
      <c r="N211" s="69">
        <f>N212</f>
        <v>26000</v>
      </c>
      <c r="O211" s="88"/>
    </row>
    <row r="212" spans="1:15" s="51" customFormat="1" ht="32.25">
      <c r="A212" s="22" t="s">
        <v>163</v>
      </c>
      <c r="B212" s="63" t="s">
        <v>101</v>
      </c>
      <c r="C212" s="63" t="s">
        <v>81</v>
      </c>
      <c r="D212" s="63" t="s">
        <v>81</v>
      </c>
      <c r="E212" s="154" t="s">
        <v>158</v>
      </c>
      <c r="F212" s="154"/>
      <c r="G212" s="69">
        <f>G213</f>
        <v>26000</v>
      </c>
      <c r="H212" s="88"/>
      <c r="I212" s="14"/>
      <c r="J212" s="14"/>
      <c r="K212" s="14"/>
      <c r="L212" s="14"/>
      <c r="M212" s="6"/>
      <c r="N212" s="69">
        <f>N213</f>
        <v>26000</v>
      </c>
      <c r="O212" s="88"/>
    </row>
    <row r="213" spans="1:15" s="51" customFormat="1" ht="32.25">
      <c r="A213" s="22" t="s">
        <v>149</v>
      </c>
      <c r="B213" s="63" t="s">
        <v>101</v>
      </c>
      <c r="C213" s="63" t="s">
        <v>81</v>
      </c>
      <c r="D213" s="63" t="s">
        <v>81</v>
      </c>
      <c r="E213" s="154" t="s">
        <v>158</v>
      </c>
      <c r="F213" s="154">
        <v>200</v>
      </c>
      <c r="G213" s="69">
        <v>26000</v>
      </c>
      <c r="H213" s="88"/>
      <c r="I213" s="14"/>
      <c r="J213" s="14"/>
      <c r="K213" s="14"/>
      <c r="L213" s="14"/>
      <c r="M213" s="6"/>
      <c r="N213" s="69">
        <v>26000</v>
      </c>
      <c r="O213" s="88"/>
    </row>
    <row r="214" spans="1:15" s="52" customFormat="1" ht="18.75">
      <c r="A214" s="66" t="s">
        <v>82</v>
      </c>
      <c r="B214" s="67" t="s">
        <v>101</v>
      </c>
      <c r="C214" s="152" t="s">
        <v>83</v>
      </c>
      <c r="D214" s="67"/>
      <c r="E214" s="152"/>
      <c r="F214" s="152"/>
      <c r="G214" s="71">
        <f>G215+G220+G225+G231</f>
        <v>1538400</v>
      </c>
      <c r="H214" s="87">
        <f>H215+H220+H225+H231</f>
        <v>1367800</v>
      </c>
      <c r="I214" s="13"/>
      <c r="J214" s="13"/>
      <c r="K214" s="13"/>
      <c r="L214" s="13"/>
      <c r="M214" s="5"/>
      <c r="N214" s="71">
        <f>N215+N220+N225+N231</f>
        <v>1561000</v>
      </c>
      <c r="O214" s="87">
        <f>O215+O220+O225+O231</f>
        <v>1390400</v>
      </c>
    </row>
    <row r="215" spans="1:15" s="52" customFormat="1" ht="18.75">
      <c r="A215" s="66" t="s">
        <v>106</v>
      </c>
      <c r="B215" s="67" t="s">
        <v>101</v>
      </c>
      <c r="C215" s="152" t="s">
        <v>83</v>
      </c>
      <c r="D215" s="152" t="s">
        <v>66</v>
      </c>
      <c r="E215" s="152"/>
      <c r="F215" s="152"/>
      <c r="G215" s="71">
        <f>G216</f>
        <v>170600</v>
      </c>
      <c r="H215" s="87"/>
      <c r="I215" s="13"/>
      <c r="J215" s="13"/>
      <c r="K215" s="13"/>
      <c r="L215" s="13"/>
      <c r="M215" s="5"/>
      <c r="N215" s="71">
        <f>N216</f>
        <v>170600</v>
      </c>
      <c r="O215" s="87"/>
    </row>
    <row r="216" spans="1:15" s="51" customFormat="1" ht="32.25">
      <c r="A216" s="22" t="s">
        <v>161</v>
      </c>
      <c r="B216" s="63" t="s">
        <v>101</v>
      </c>
      <c r="C216" s="154" t="s">
        <v>83</v>
      </c>
      <c r="D216" s="154" t="s">
        <v>66</v>
      </c>
      <c r="E216" s="154" t="s">
        <v>159</v>
      </c>
      <c r="F216" s="154"/>
      <c r="G216" s="69">
        <f>G217</f>
        <v>170600</v>
      </c>
      <c r="H216" s="88"/>
      <c r="I216" s="14"/>
      <c r="J216" s="14"/>
      <c r="K216" s="14"/>
      <c r="L216" s="14"/>
      <c r="M216" s="6"/>
      <c r="N216" s="69">
        <f>N217</f>
        <v>170600</v>
      </c>
      <c r="O216" s="88"/>
    </row>
    <row r="217" spans="1:15" s="51" customFormat="1" ht="32.25">
      <c r="A217" s="156" t="s">
        <v>162</v>
      </c>
      <c r="B217" s="63" t="s">
        <v>101</v>
      </c>
      <c r="C217" s="154" t="s">
        <v>83</v>
      </c>
      <c r="D217" s="154" t="s">
        <v>66</v>
      </c>
      <c r="E217" s="154" t="s">
        <v>160</v>
      </c>
      <c r="F217" s="154"/>
      <c r="G217" s="69">
        <f>+G218</f>
        <v>170600</v>
      </c>
      <c r="H217" s="88"/>
      <c r="I217" s="14"/>
      <c r="J217" s="14"/>
      <c r="K217" s="14"/>
      <c r="L217" s="14"/>
      <c r="M217" s="6"/>
      <c r="N217" s="69">
        <f>+N218</f>
        <v>170600</v>
      </c>
      <c r="O217" s="88"/>
    </row>
    <row r="218" spans="1:15" s="51" customFormat="1" ht="18.75">
      <c r="A218" s="22" t="s">
        <v>114</v>
      </c>
      <c r="B218" s="63" t="s">
        <v>101</v>
      </c>
      <c r="C218" s="154" t="s">
        <v>83</v>
      </c>
      <c r="D218" s="154" t="s">
        <v>66</v>
      </c>
      <c r="E218" s="154" t="s">
        <v>41</v>
      </c>
      <c r="F218" s="154"/>
      <c r="G218" s="69">
        <f>+G219</f>
        <v>170600</v>
      </c>
      <c r="H218" s="88"/>
      <c r="I218" s="14"/>
      <c r="J218" s="14"/>
      <c r="K218" s="14"/>
      <c r="L218" s="14"/>
      <c r="M218" s="6"/>
      <c r="N218" s="69">
        <f>+N219</f>
        <v>170600</v>
      </c>
      <c r="O218" s="88"/>
    </row>
    <row r="219" spans="1:15" s="51" customFormat="1" ht="18.75">
      <c r="A219" s="22" t="s">
        <v>129</v>
      </c>
      <c r="B219" s="63" t="s">
        <v>101</v>
      </c>
      <c r="C219" s="154" t="s">
        <v>83</v>
      </c>
      <c r="D219" s="154" t="s">
        <v>66</v>
      </c>
      <c r="E219" s="154" t="s">
        <v>41</v>
      </c>
      <c r="F219" s="154">
        <v>300</v>
      </c>
      <c r="G219" s="69">
        <v>170600</v>
      </c>
      <c r="H219" s="88"/>
      <c r="I219" s="14"/>
      <c r="J219" s="14"/>
      <c r="K219" s="14"/>
      <c r="L219" s="14"/>
      <c r="M219" s="6"/>
      <c r="N219" s="69">
        <v>170600</v>
      </c>
      <c r="O219" s="88"/>
    </row>
    <row r="220" spans="1:15" s="52" customFormat="1" ht="18.75">
      <c r="A220" s="110" t="s">
        <v>84</v>
      </c>
      <c r="B220" s="67" t="s">
        <v>101</v>
      </c>
      <c r="C220" s="152" t="s">
        <v>83</v>
      </c>
      <c r="D220" s="152" t="s">
        <v>67</v>
      </c>
      <c r="E220" s="152"/>
      <c r="F220" s="152"/>
      <c r="G220" s="71">
        <f>+G221</f>
        <v>275700</v>
      </c>
      <c r="H220" s="87">
        <f>+H221</f>
        <v>275700</v>
      </c>
      <c r="I220" s="13"/>
      <c r="J220" s="13"/>
      <c r="K220" s="13"/>
      <c r="L220" s="13"/>
      <c r="M220" s="5"/>
      <c r="N220" s="71">
        <f>+N221</f>
        <v>298300</v>
      </c>
      <c r="O220" s="87">
        <f>+O221</f>
        <v>298300</v>
      </c>
    </row>
    <row r="221" spans="1:15" s="51" customFormat="1" ht="32.25">
      <c r="A221" s="22" t="s">
        <v>161</v>
      </c>
      <c r="B221" s="63" t="s">
        <v>101</v>
      </c>
      <c r="C221" s="154" t="s">
        <v>83</v>
      </c>
      <c r="D221" s="154" t="s">
        <v>67</v>
      </c>
      <c r="E221" s="154" t="s">
        <v>159</v>
      </c>
      <c r="F221" s="154"/>
      <c r="G221" s="69">
        <f>+G222</f>
        <v>275700</v>
      </c>
      <c r="H221" s="88">
        <f>+H222</f>
        <v>275700</v>
      </c>
      <c r="I221" s="14"/>
      <c r="J221" s="14"/>
      <c r="K221" s="14"/>
      <c r="L221" s="14"/>
      <c r="M221" s="6"/>
      <c r="N221" s="69">
        <f>+N222</f>
        <v>298300</v>
      </c>
      <c r="O221" s="88">
        <f>+O222</f>
        <v>298300</v>
      </c>
    </row>
    <row r="222" spans="1:15" s="51" customFormat="1" ht="32.25">
      <c r="A222" s="156" t="s">
        <v>162</v>
      </c>
      <c r="B222" s="63" t="s">
        <v>101</v>
      </c>
      <c r="C222" s="154" t="s">
        <v>83</v>
      </c>
      <c r="D222" s="154" t="s">
        <v>67</v>
      </c>
      <c r="E222" s="154" t="s">
        <v>160</v>
      </c>
      <c r="F222" s="67"/>
      <c r="G222" s="69">
        <f>G223</f>
        <v>275700</v>
      </c>
      <c r="H222" s="88">
        <f>H223</f>
        <v>275700</v>
      </c>
      <c r="I222" s="14"/>
      <c r="J222" s="14"/>
      <c r="K222" s="14"/>
      <c r="L222" s="14"/>
      <c r="M222" s="6"/>
      <c r="N222" s="69">
        <f>N223</f>
        <v>298300</v>
      </c>
      <c r="O222" s="88">
        <f>O223</f>
        <v>298300</v>
      </c>
    </row>
    <row r="223" spans="1:15" s="51" customFormat="1" ht="79.5">
      <c r="A223" s="73" t="s">
        <v>43</v>
      </c>
      <c r="B223" s="63" t="s">
        <v>101</v>
      </c>
      <c r="C223" s="154" t="s">
        <v>83</v>
      </c>
      <c r="D223" s="154" t="s">
        <v>67</v>
      </c>
      <c r="E223" s="63" t="s">
        <v>42</v>
      </c>
      <c r="F223" s="63"/>
      <c r="G223" s="69">
        <f>G224</f>
        <v>275700</v>
      </c>
      <c r="H223" s="88">
        <f>H224</f>
        <v>275700</v>
      </c>
      <c r="I223" s="14"/>
      <c r="J223" s="14"/>
      <c r="K223" s="14"/>
      <c r="L223" s="14"/>
      <c r="M223" s="6"/>
      <c r="N223" s="69">
        <f>N224</f>
        <v>298300</v>
      </c>
      <c r="O223" s="88">
        <f>O224</f>
        <v>298300</v>
      </c>
    </row>
    <row r="224" spans="1:15" s="51" customFormat="1" ht="18.75">
      <c r="A224" s="22" t="s">
        <v>84</v>
      </c>
      <c r="B224" s="63" t="s">
        <v>101</v>
      </c>
      <c r="C224" s="154" t="s">
        <v>83</v>
      </c>
      <c r="D224" s="154" t="s">
        <v>67</v>
      </c>
      <c r="E224" s="63" t="s">
        <v>42</v>
      </c>
      <c r="F224" s="63" t="s">
        <v>128</v>
      </c>
      <c r="G224" s="69">
        <v>275700</v>
      </c>
      <c r="H224" s="88">
        <v>275700</v>
      </c>
      <c r="I224" s="14"/>
      <c r="J224" s="14"/>
      <c r="K224" s="14"/>
      <c r="L224" s="14"/>
      <c r="M224" s="6"/>
      <c r="N224" s="69">
        <v>298300</v>
      </c>
      <c r="O224" s="88">
        <v>298300</v>
      </c>
    </row>
    <row r="225" spans="1:15" s="52" customFormat="1" ht="18.75">
      <c r="A225" s="150" t="s">
        <v>100</v>
      </c>
      <c r="B225" s="67" t="s">
        <v>101</v>
      </c>
      <c r="C225" s="152" t="s">
        <v>83</v>
      </c>
      <c r="D225" s="152" t="s">
        <v>69</v>
      </c>
      <c r="E225" s="67"/>
      <c r="F225" s="67"/>
      <c r="G225" s="71">
        <f aca="true" t="shared" si="12" ref="G225:H227">G226</f>
        <v>881000</v>
      </c>
      <c r="H225" s="87">
        <f t="shared" si="12"/>
        <v>881000</v>
      </c>
      <c r="I225" s="13"/>
      <c r="J225" s="13"/>
      <c r="K225" s="13"/>
      <c r="L225" s="13"/>
      <c r="M225" s="5"/>
      <c r="N225" s="71">
        <f aca="true" t="shared" si="13" ref="N225:O227">N226</f>
        <v>881000</v>
      </c>
      <c r="O225" s="87">
        <f t="shared" si="13"/>
        <v>881000</v>
      </c>
    </row>
    <row r="226" spans="1:15" s="51" customFormat="1" ht="32.25">
      <c r="A226" s="73" t="s">
        <v>140</v>
      </c>
      <c r="B226" s="63" t="s">
        <v>101</v>
      </c>
      <c r="C226" s="154" t="s">
        <v>83</v>
      </c>
      <c r="D226" s="154" t="s">
        <v>69</v>
      </c>
      <c r="E226" s="63" t="s">
        <v>139</v>
      </c>
      <c r="F226" s="63"/>
      <c r="G226" s="69">
        <f t="shared" si="12"/>
        <v>881000</v>
      </c>
      <c r="H226" s="88">
        <f t="shared" si="12"/>
        <v>881000</v>
      </c>
      <c r="I226" s="14"/>
      <c r="J226" s="14"/>
      <c r="K226" s="14"/>
      <c r="L226" s="14"/>
      <c r="M226" s="125">
        <v>6.5</v>
      </c>
      <c r="N226" s="69">
        <f t="shared" si="13"/>
        <v>881000</v>
      </c>
      <c r="O226" s="88">
        <f t="shared" si="13"/>
        <v>881000</v>
      </c>
    </row>
    <row r="227" spans="1:15" s="51" customFormat="1" ht="48">
      <c r="A227" s="73" t="s">
        <v>325</v>
      </c>
      <c r="B227" s="63" t="s">
        <v>101</v>
      </c>
      <c r="C227" s="154" t="s">
        <v>83</v>
      </c>
      <c r="D227" s="154" t="s">
        <v>69</v>
      </c>
      <c r="E227" s="154" t="s">
        <v>141</v>
      </c>
      <c r="F227" s="154"/>
      <c r="G227" s="69">
        <f t="shared" si="12"/>
        <v>881000</v>
      </c>
      <c r="H227" s="88">
        <f t="shared" si="12"/>
        <v>881000</v>
      </c>
      <c r="I227" s="14">
        <f>I228+I229</f>
        <v>168.9</v>
      </c>
      <c r="J227" s="14">
        <f>J228+J229</f>
        <v>168.9</v>
      </c>
      <c r="K227" s="14">
        <f>K228+K229</f>
        <v>169.9</v>
      </c>
      <c r="L227" s="14">
        <f>L228+L229</f>
        <v>169.9</v>
      </c>
      <c r="M227" s="6"/>
      <c r="N227" s="69">
        <f t="shared" si="13"/>
        <v>881000</v>
      </c>
      <c r="O227" s="88">
        <f t="shared" si="13"/>
        <v>881000</v>
      </c>
    </row>
    <row r="228" spans="1:15" s="51" customFormat="1" ht="48">
      <c r="A228" s="73" t="s">
        <v>45</v>
      </c>
      <c r="B228" s="63" t="s">
        <v>101</v>
      </c>
      <c r="C228" s="154" t="s">
        <v>83</v>
      </c>
      <c r="D228" s="154" t="s">
        <v>69</v>
      </c>
      <c r="E228" s="154" t="s">
        <v>44</v>
      </c>
      <c r="F228" s="154"/>
      <c r="G228" s="69">
        <f>G229+G230</f>
        <v>881000</v>
      </c>
      <c r="H228" s="88">
        <f>H229+H230</f>
        <v>881000</v>
      </c>
      <c r="I228" s="14">
        <v>168.9</v>
      </c>
      <c r="J228" s="14">
        <f>I228</f>
        <v>168.9</v>
      </c>
      <c r="K228" s="14">
        <v>169.9</v>
      </c>
      <c r="L228" s="145">
        <f>K228</f>
        <v>169.9</v>
      </c>
      <c r="M228" s="6"/>
      <c r="N228" s="69">
        <f>N229+N230</f>
        <v>881000</v>
      </c>
      <c r="O228" s="88">
        <f>O229+O230</f>
        <v>881000</v>
      </c>
    </row>
    <row r="229" spans="1:15" s="51" customFormat="1" ht="79.5">
      <c r="A229" s="118" t="s">
        <v>147</v>
      </c>
      <c r="B229" s="63" t="s">
        <v>101</v>
      </c>
      <c r="C229" s="154" t="s">
        <v>83</v>
      </c>
      <c r="D229" s="154" t="s">
        <v>69</v>
      </c>
      <c r="E229" s="154" t="s">
        <v>44</v>
      </c>
      <c r="F229" s="154">
        <v>100</v>
      </c>
      <c r="G229" s="69">
        <v>819400</v>
      </c>
      <c r="H229" s="88">
        <v>819400</v>
      </c>
      <c r="I229" s="14"/>
      <c r="J229" s="14">
        <f>I229</f>
        <v>0</v>
      </c>
      <c r="K229" s="14"/>
      <c r="L229" s="145">
        <f>K229</f>
        <v>0</v>
      </c>
      <c r="M229" s="6"/>
      <c r="N229" s="69">
        <v>799400</v>
      </c>
      <c r="O229" s="88">
        <v>799400</v>
      </c>
    </row>
    <row r="230" spans="1:15" s="51" customFormat="1" ht="32.25">
      <c r="A230" s="22" t="s">
        <v>149</v>
      </c>
      <c r="B230" s="63" t="s">
        <v>101</v>
      </c>
      <c r="C230" s="154" t="s">
        <v>83</v>
      </c>
      <c r="D230" s="154" t="s">
        <v>69</v>
      </c>
      <c r="E230" s="154" t="s">
        <v>44</v>
      </c>
      <c r="F230" s="154">
        <v>200</v>
      </c>
      <c r="G230" s="69">
        <v>61600</v>
      </c>
      <c r="H230" s="88">
        <v>61600</v>
      </c>
      <c r="I230" s="14">
        <f aca="true" t="shared" si="14" ref="I230:L231">I231</f>
        <v>0</v>
      </c>
      <c r="J230" s="14">
        <f t="shared" si="14"/>
        <v>0</v>
      </c>
      <c r="K230" s="14">
        <f t="shared" si="14"/>
        <v>0</v>
      </c>
      <c r="L230" s="14">
        <f t="shared" si="14"/>
        <v>0</v>
      </c>
      <c r="M230" s="6"/>
      <c r="N230" s="69">
        <v>81600</v>
      </c>
      <c r="O230" s="88">
        <v>81600</v>
      </c>
    </row>
    <row r="231" spans="1:15" s="52" customFormat="1" ht="18.75">
      <c r="A231" s="150" t="s">
        <v>96</v>
      </c>
      <c r="B231" s="67" t="s">
        <v>101</v>
      </c>
      <c r="C231" s="152" t="s">
        <v>83</v>
      </c>
      <c r="D231" s="68" t="s">
        <v>95</v>
      </c>
      <c r="E231" s="152"/>
      <c r="F231" s="152"/>
      <c r="G231" s="71">
        <f aca="true" t="shared" si="15" ref="G231:H234">G232</f>
        <v>211100</v>
      </c>
      <c r="H231" s="87">
        <f t="shared" si="15"/>
        <v>211100</v>
      </c>
      <c r="I231" s="13">
        <f t="shared" si="14"/>
        <v>0</v>
      </c>
      <c r="J231" s="13">
        <f t="shared" si="14"/>
        <v>0</v>
      </c>
      <c r="K231" s="13">
        <f t="shared" si="14"/>
        <v>0</v>
      </c>
      <c r="L231" s="13">
        <f t="shared" si="14"/>
        <v>0</v>
      </c>
      <c r="M231" s="5"/>
      <c r="N231" s="71">
        <f aca="true" t="shared" si="16" ref="N231:O234">N232</f>
        <v>211100</v>
      </c>
      <c r="O231" s="87">
        <f t="shared" si="16"/>
        <v>211100</v>
      </c>
    </row>
    <row r="232" spans="1:15" s="51" customFormat="1" ht="48">
      <c r="A232" s="118" t="s">
        <v>217</v>
      </c>
      <c r="B232" s="63" t="s">
        <v>101</v>
      </c>
      <c r="C232" s="154" t="s">
        <v>83</v>
      </c>
      <c r="D232" s="153" t="s">
        <v>95</v>
      </c>
      <c r="E232" s="154" t="s">
        <v>215</v>
      </c>
      <c r="F232" s="154"/>
      <c r="G232" s="69">
        <f t="shared" si="15"/>
        <v>211100</v>
      </c>
      <c r="H232" s="88">
        <f t="shared" si="15"/>
        <v>211100</v>
      </c>
      <c r="I232" s="14"/>
      <c r="J232" s="14">
        <f>I232</f>
        <v>0</v>
      </c>
      <c r="K232" s="14"/>
      <c r="L232" s="145">
        <f>K232</f>
        <v>0</v>
      </c>
      <c r="M232" s="6"/>
      <c r="N232" s="69">
        <f t="shared" si="16"/>
        <v>211100</v>
      </c>
      <c r="O232" s="88">
        <f t="shared" si="16"/>
        <v>211100</v>
      </c>
    </row>
    <row r="233" spans="1:15" s="51" customFormat="1" ht="48">
      <c r="A233" s="118" t="s">
        <v>323</v>
      </c>
      <c r="B233" s="63" t="s">
        <v>101</v>
      </c>
      <c r="C233" s="154" t="s">
        <v>83</v>
      </c>
      <c r="D233" s="153" t="s">
        <v>95</v>
      </c>
      <c r="E233" s="154" t="s">
        <v>6</v>
      </c>
      <c r="F233" s="154"/>
      <c r="G233" s="69">
        <f t="shared" si="15"/>
        <v>211100</v>
      </c>
      <c r="H233" s="88">
        <f t="shared" si="15"/>
        <v>211100</v>
      </c>
      <c r="I233" s="14" t="e">
        <f aca="true" t="shared" si="17" ref="I233:L234">I234</f>
        <v>#REF!</v>
      </c>
      <c r="J233" s="14" t="e">
        <f t="shared" si="17"/>
        <v>#REF!</v>
      </c>
      <c r="K233" s="14" t="e">
        <f t="shared" si="17"/>
        <v>#REF!</v>
      </c>
      <c r="L233" s="14" t="e">
        <f t="shared" si="17"/>
        <v>#REF!</v>
      </c>
      <c r="M233" s="6"/>
      <c r="N233" s="69">
        <f t="shared" si="16"/>
        <v>211100</v>
      </c>
      <c r="O233" s="88">
        <f t="shared" si="16"/>
        <v>211100</v>
      </c>
    </row>
    <row r="234" spans="1:15" s="51" customFormat="1" ht="48">
      <c r="A234" s="22" t="s">
        <v>130</v>
      </c>
      <c r="B234" s="63" t="s">
        <v>101</v>
      </c>
      <c r="C234" s="154" t="s">
        <v>83</v>
      </c>
      <c r="D234" s="153" t="s">
        <v>95</v>
      </c>
      <c r="E234" s="154" t="s">
        <v>8</v>
      </c>
      <c r="F234" s="154"/>
      <c r="G234" s="69">
        <f t="shared" si="15"/>
        <v>211100</v>
      </c>
      <c r="H234" s="88">
        <f t="shared" si="15"/>
        <v>211100</v>
      </c>
      <c r="I234" s="14" t="e">
        <f t="shared" si="17"/>
        <v>#REF!</v>
      </c>
      <c r="J234" s="14" t="e">
        <f t="shared" si="17"/>
        <v>#REF!</v>
      </c>
      <c r="K234" s="14" t="e">
        <f t="shared" si="17"/>
        <v>#REF!</v>
      </c>
      <c r="L234" s="14" t="e">
        <f t="shared" si="17"/>
        <v>#REF!</v>
      </c>
      <c r="M234" s="6"/>
      <c r="N234" s="69">
        <f t="shared" si="16"/>
        <v>211100</v>
      </c>
      <c r="O234" s="88">
        <f t="shared" si="16"/>
        <v>211100</v>
      </c>
    </row>
    <row r="235" spans="1:15" s="51" customFormat="1" ht="18.75">
      <c r="A235" s="22" t="s">
        <v>84</v>
      </c>
      <c r="B235" s="63" t="s">
        <v>101</v>
      </c>
      <c r="C235" s="154" t="s">
        <v>83</v>
      </c>
      <c r="D235" s="153" t="s">
        <v>95</v>
      </c>
      <c r="E235" s="154" t="s">
        <v>8</v>
      </c>
      <c r="F235" s="154">
        <v>300</v>
      </c>
      <c r="G235" s="69">
        <v>211100</v>
      </c>
      <c r="H235" s="88">
        <v>211100</v>
      </c>
      <c r="I235" s="14" t="e">
        <f>#REF!</f>
        <v>#REF!</v>
      </c>
      <c r="J235" s="14" t="e">
        <f>#REF!</f>
        <v>#REF!</v>
      </c>
      <c r="K235" s="14" t="e">
        <f>#REF!</f>
        <v>#REF!</v>
      </c>
      <c r="L235" s="14" t="e">
        <f>#REF!</f>
        <v>#REF!</v>
      </c>
      <c r="M235" s="6"/>
      <c r="N235" s="69">
        <v>211100</v>
      </c>
      <c r="O235" s="69">
        <v>211100</v>
      </c>
    </row>
    <row r="236" spans="1:15" s="52" customFormat="1" ht="18.75">
      <c r="A236" s="110" t="s">
        <v>308</v>
      </c>
      <c r="B236" s="67" t="s">
        <v>101</v>
      </c>
      <c r="C236" s="67" t="s">
        <v>92</v>
      </c>
      <c r="D236" s="68"/>
      <c r="E236" s="152"/>
      <c r="F236" s="152"/>
      <c r="G236" s="71">
        <f>G237</f>
        <v>3996200</v>
      </c>
      <c r="H236" s="87"/>
      <c r="I236" s="13"/>
      <c r="J236" s="13"/>
      <c r="K236" s="13"/>
      <c r="L236" s="13"/>
      <c r="M236" s="5"/>
      <c r="N236" s="71">
        <f>N237</f>
        <v>4040900</v>
      </c>
      <c r="O236" s="87"/>
    </row>
    <row r="237" spans="1:15" s="52" customFormat="1" ht="18.75">
      <c r="A237" s="110" t="s">
        <v>309</v>
      </c>
      <c r="B237" s="67" t="s">
        <v>101</v>
      </c>
      <c r="C237" s="67" t="s">
        <v>92</v>
      </c>
      <c r="D237" s="68" t="s">
        <v>68</v>
      </c>
      <c r="E237" s="152"/>
      <c r="F237" s="152"/>
      <c r="G237" s="71">
        <f>G238</f>
        <v>3996200</v>
      </c>
      <c r="H237" s="87"/>
      <c r="I237" s="13"/>
      <c r="J237" s="13"/>
      <c r="K237" s="13"/>
      <c r="L237" s="13"/>
      <c r="M237" s="5"/>
      <c r="N237" s="71">
        <f>N238</f>
        <v>4040900</v>
      </c>
      <c r="O237" s="87"/>
    </row>
    <row r="238" spans="1:15" s="51" customFormat="1" ht="32.25">
      <c r="A238" s="22" t="s">
        <v>173</v>
      </c>
      <c r="B238" s="63" t="s">
        <v>101</v>
      </c>
      <c r="C238" s="63" t="s">
        <v>92</v>
      </c>
      <c r="D238" s="153" t="s">
        <v>68</v>
      </c>
      <c r="E238" s="154" t="s">
        <v>171</v>
      </c>
      <c r="F238" s="154"/>
      <c r="G238" s="69">
        <f>G239</f>
        <v>3996200</v>
      </c>
      <c r="H238" s="88"/>
      <c r="I238" s="14"/>
      <c r="J238" s="14"/>
      <c r="K238" s="14"/>
      <c r="L238" s="14"/>
      <c r="M238" s="6"/>
      <c r="N238" s="69">
        <f>N239</f>
        <v>4040900</v>
      </c>
      <c r="O238" s="88"/>
    </row>
    <row r="239" spans="1:15" s="51" customFormat="1" ht="48">
      <c r="A239" s="22" t="s">
        <v>310</v>
      </c>
      <c r="B239" s="63" t="s">
        <v>101</v>
      </c>
      <c r="C239" s="63" t="s">
        <v>92</v>
      </c>
      <c r="D239" s="153" t="s">
        <v>68</v>
      </c>
      <c r="E239" s="154" t="s">
        <v>305</v>
      </c>
      <c r="F239" s="154"/>
      <c r="G239" s="69">
        <f>G240+G242</f>
        <v>3996200</v>
      </c>
      <c r="H239" s="88"/>
      <c r="I239" s="14"/>
      <c r="J239" s="14"/>
      <c r="K239" s="14"/>
      <c r="L239" s="14"/>
      <c r="M239" s="6"/>
      <c r="N239" s="69">
        <f>N240+N242</f>
        <v>4040900</v>
      </c>
      <c r="O239" s="88"/>
    </row>
    <row r="240" spans="1:15" s="51" customFormat="1" ht="63.75">
      <c r="A240" s="22" t="s">
        <v>183</v>
      </c>
      <c r="B240" s="63" t="s">
        <v>101</v>
      </c>
      <c r="C240" s="63" t="s">
        <v>92</v>
      </c>
      <c r="D240" s="153" t="s">
        <v>68</v>
      </c>
      <c r="E240" s="154" t="s">
        <v>306</v>
      </c>
      <c r="F240" s="154"/>
      <c r="G240" s="69">
        <f>G241</f>
        <v>3992200</v>
      </c>
      <c r="H240" s="88"/>
      <c r="I240" s="14"/>
      <c r="J240" s="14"/>
      <c r="K240" s="14"/>
      <c r="L240" s="14"/>
      <c r="M240" s="6"/>
      <c r="N240" s="69">
        <f>N241</f>
        <v>4036900</v>
      </c>
      <c r="O240" s="88"/>
    </row>
    <row r="241" spans="1:15" s="51" customFormat="1" ht="32.25">
      <c r="A241" s="73" t="s">
        <v>189</v>
      </c>
      <c r="B241" s="63" t="s">
        <v>101</v>
      </c>
      <c r="C241" s="63" t="s">
        <v>92</v>
      </c>
      <c r="D241" s="153" t="s">
        <v>68</v>
      </c>
      <c r="E241" s="154" t="s">
        <v>306</v>
      </c>
      <c r="F241" s="154">
        <v>600</v>
      </c>
      <c r="G241" s="69">
        <v>3992200</v>
      </c>
      <c r="H241" s="88"/>
      <c r="I241" s="14"/>
      <c r="J241" s="14"/>
      <c r="K241" s="14"/>
      <c r="L241" s="14"/>
      <c r="M241" s="6"/>
      <c r="N241" s="69">
        <v>4036900</v>
      </c>
      <c r="O241" s="88"/>
    </row>
    <row r="242" spans="1:15" s="51" customFormat="1" ht="18.75">
      <c r="A242" s="22"/>
      <c r="B242" s="63" t="s">
        <v>101</v>
      </c>
      <c r="C242" s="63" t="s">
        <v>92</v>
      </c>
      <c r="D242" s="153" t="s">
        <v>68</v>
      </c>
      <c r="E242" s="154" t="s">
        <v>307</v>
      </c>
      <c r="F242" s="154"/>
      <c r="G242" s="69">
        <f>G243</f>
        <v>4000</v>
      </c>
      <c r="H242" s="88"/>
      <c r="I242" s="14"/>
      <c r="J242" s="14"/>
      <c r="K242" s="14"/>
      <c r="L242" s="14"/>
      <c r="M242" s="6"/>
      <c r="N242" s="69">
        <f>N243</f>
        <v>4000</v>
      </c>
      <c r="O242" s="88"/>
    </row>
    <row r="243" spans="1:15" s="51" customFormat="1" ht="32.25">
      <c r="A243" s="73" t="s">
        <v>189</v>
      </c>
      <c r="B243" s="63" t="s">
        <v>101</v>
      </c>
      <c r="C243" s="63" t="s">
        <v>92</v>
      </c>
      <c r="D243" s="153" t="s">
        <v>68</v>
      </c>
      <c r="E243" s="154" t="s">
        <v>307</v>
      </c>
      <c r="F243" s="154">
        <v>600</v>
      </c>
      <c r="G243" s="69">
        <v>4000</v>
      </c>
      <c r="H243" s="88"/>
      <c r="I243" s="14"/>
      <c r="J243" s="14"/>
      <c r="K243" s="14"/>
      <c r="L243" s="14"/>
      <c r="M243" s="6"/>
      <c r="N243" s="69">
        <v>4000</v>
      </c>
      <c r="O243" s="88"/>
    </row>
    <row r="244" spans="1:15" s="51" customFormat="1" ht="18.75">
      <c r="A244" s="22"/>
      <c r="B244" s="40"/>
      <c r="C244" s="112"/>
      <c r="D244" s="112"/>
      <c r="E244" s="112"/>
      <c r="F244" s="112"/>
      <c r="G244" s="104"/>
      <c r="H244" s="113"/>
      <c r="I244" s="14"/>
      <c r="J244" s="14"/>
      <c r="K244" s="14"/>
      <c r="L244" s="14"/>
      <c r="M244" s="6"/>
      <c r="N244" s="104"/>
      <c r="O244" s="113"/>
    </row>
    <row r="245" spans="1:15" s="59" customFormat="1" ht="32.25">
      <c r="A245" s="105" t="s">
        <v>118</v>
      </c>
      <c r="B245" s="106" t="s">
        <v>102</v>
      </c>
      <c r="C245" s="107"/>
      <c r="D245" s="107"/>
      <c r="E245" s="107"/>
      <c r="F245" s="107"/>
      <c r="G245" s="108">
        <f>G246+G273</f>
        <v>18531860.41</v>
      </c>
      <c r="H245" s="109"/>
      <c r="I245" s="144" t="e">
        <f>#REF!</f>
        <v>#REF!</v>
      </c>
      <c r="J245" s="144" t="e">
        <f>#REF!</f>
        <v>#REF!</v>
      </c>
      <c r="K245" s="144" t="e">
        <f>#REF!</f>
        <v>#REF!</v>
      </c>
      <c r="L245" s="144" t="e">
        <f>#REF!</f>
        <v>#REF!</v>
      </c>
      <c r="M245" s="123"/>
      <c r="N245" s="108">
        <f>N246+N273</f>
        <v>19079632.73</v>
      </c>
      <c r="O245" s="109"/>
    </row>
    <row r="246" spans="1:15" s="59" customFormat="1" ht="18.75">
      <c r="A246" s="105" t="s">
        <v>65</v>
      </c>
      <c r="B246" s="106" t="s">
        <v>102</v>
      </c>
      <c r="C246" s="107" t="s">
        <v>66</v>
      </c>
      <c r="D246" s="107"/>
      <c r="E246" s="107"/>
      <c r="F246" s="107"/>
      <c r="G246" s="108">
        <f>G247+G254</f>
        <v>18525860.41</v>
      </c>
      <c r="H246" s="109"/>
      <c r="I246" s="144">
        <f aca="true" t="shared" si="18" ref="I246:L248">I247</f>
        <v>4058.4</v>
      </c>
      <c r="J246" s="144">
        <f t="shared" si="18"/>
        <v>0</v>
      </c>
      <c r="K246" s="144">
        <f t="shared" si="18"/>
        <v>4178.6</v>
      </c>
      <c r="L246" s="144">
        <f t="shared" si="18"/>
        <v>0</v>
      </c>
      <c r="M246" s="123"/>
      <c r="N246" s="108">
        <f>N247+N254</f>
        <v>19073632.73</v>
      </c>
      <c r="O246" s="109"/>
    </row>
    <row r="247" spans="1:15" s="52" customFormat="1" ht="63.75">
      <c r="A247" s="110" t="s">
        <v>89</v>
      </c>
      <c r="B247" s="44" t="s">
        <v>102</v>
      </c>
      <c r="C247" s="67" t="s">
        <v>66</v>
      </c>
      <c r="D247" s="67" t="s">
        <v>69</v>
      </c>
      <c r="E247" s="67"/>
      <c r="F247" s="111"/>
      <c r="G247" s="79">
        <f>G248</f>
        <v>6350900</v>
      </c>
      <c r="H247" s="93"/>
      <c r="I247" s="144">
        <f t="shared" si="18"/>
        <v>4058.4</v>
      </c>
      <c r="J247" s="144">
        <f t="shared" si="18"/>
        <v>0</v>
      </c>
      <c r="K247" s="144">
        <f t="shared" si="18"/>
        <v>4178.6</v>
      </c>
      <c r="L247" s="144">
        <f t="shared" si="18"/>
        <v>0</v>
      </c>
      <c r="M247" s="5"/>
      <c r="N247" s="79">
        <f>N248</f>
        <v>6350900</v>
      </c>
      <c r="O247" s="93"/>
    </row>
    <row r="248" spans="1:15" s="51" customFormat="1" ht="63.75">
      <c r="A248" s="22" t="s">
        <v>51</v>
      </c>
      <c r="B248" s="40" t="s">
        <v>102</v>
      </c>
      <c r="C248" s="63" t="s">
        <v>66</v>
      </c>
      <c r="D248" s="63" t="s">
        <v>69</v>
      </c>
      <c r="E248" s="63" t="s">
        <v>48</v>
      </c>
      <c r="F248" s="112"/>
      <c r="G248" s="80">
        <f>G249</f>
        <v>6350900</v>
      </c>
      <c r="H248" s="113"/>
      <c r="I248" s="14">
        <f t="shared" si="18"/>
        <v>4058.4</v>
      </c>
      <c r="J248" s="14">
        <f t="shared" si="18"/>
        <v>0</v>
      </c>
      <c r="K248" s="14">
        <f t="shared" si="18"/>
        <v>4178.6</v>
      </c>
      <c r="L248" s="14">
        <f t="shared" si="18"/>
        <v>0</v>
      </c>
      <c r="M248" s="6"/>
      <c r="N248" s="80">
        <f>N249</f>
        <v>6350900</v>
      </c>
      <c r="O248" s="113"/>
    </row>
    <row r="249" spans="1:15" s="51" customFormat="1" ht="48">
      <c r="A249" s="16" t="s">
        <v>324</v>
      </c>
      <c r="B249" s="40" t="s">
        <v>102</v>
      </c>
      <c r="C249" s="63" t="s">
        <v>66</v>
      </c>
      <c r="D249" s="63" t="s">
        <v>69</v>
      </c>
      <c r="E249" s="63" t="s">
        <v>49</v>
      </c>
      <c r="F249" s="112"/>
      <c r="G249" s="80">
        <f>G250+G252</f>
        <v>6350900</v>
      </c>
      <c r="H249" s="113"/>
      <c r="I249" s="14">
        <v>4058.4</v>
      </c>
      <c r="J249" s="14"/>
      <c r="K249" s="14">
        <v>4178.6</v>
      </c>
      <c r="L249" s="145"/>
      <c r="M249" s="6"/>
      <c r="N249" s="80">
        <f>N250+N252</f>
        <v>6350900</v>
      </c>
      <c r="O249" s="113"/>
    </row>
    <row r="250" spans="1:15" s="51" customFormat="1" ht="32.25">
      <c r="A250" s="73" t="s">
        <v>146</v>
      </c>
      <c r="B250" s="40" t="s">
        <v>102</v>
      </c>
      <c r="C250" s="63" t="s">
        <v>66</v>
      </c>
      <c r="D250" s="63" t="s">
        <v>69</v>
      </c>
      <c r="E250" s="112" t="s">
        <v>47</v>
      </c>
      <c r="F250" s="112"/>
      <c r="G250" s="80">
        <f>G251</f>
        <v>6206400</v>
      </c>
      <c r="H250" s="113"/>
      <c r="I250" s="13" t="e">
        <f>I251+I301</f>
        <v>#REF!</v>
      </c>
      <c r="J250" s="13" t="e">
        <f>J251+J301</f>
        <v>#REF!</v>
      </c>
      <c r="K250" s="13" t="e">
        <f>K251+K301</f>
        <v>#REF!</v>
      </c>
      <c r="L250" s="13" t="e">
        <f>L251+L301</f>
        <v>#REF!</v>
      </c>
      <c r="M250" s="6"/>
      <c r="N250" s="80">
        <f>N251</f>
        <v>6206400</v>
      </c>
      <c r="O250" s="113"/>
    </row>
    <row r="251" spans="1:15" s="51" customFormat="1" ht="79.5">
      <c r="A251" s="73" t="s">
        <v>147</v>
      </c>
      <c r="B251" s="40" t="s">
        <v>102</v>
      </c>
      <c r="C251" s="63" t="s">
        <v>66</v>
      </c>
      <c r="D251" s="63" t="s">
        <v>69</v>
      </c>
      <c r="E251" s="112" t="s">
        <v>47</v>
      </c>
      <c r="F251" s="63" t="s">
        <v>124</v>
      </c>
      <c r="G251" s="104">
        <v>6206400</v>
      </c>
      <c r="H251" s="113"/>
      <c r="I251" s="140" t="e">
        <f>I252+#REF!</f>
        <v>#REF!</v>
      </c>
      <c r="J251" s="140" t="e">
        <f>J252+#REF!</f>
        <v>#REF!</v>
      </c>
      <c r="K251" s="140" t="e">
        <f>K252+#REF!</f>
        <v>#REF!</v>
      </c>
      <c r="L251" s="140" t="e">
        <f>L252+#REF!</f>
        <v>#REF!</v>
      </c>
      <c r="M251" s="6"/>
      <c r="N251" s="104">
        <v>6206400</v>
      </c>
      <c r="O251" s="113"/>
    </row>
    <row r="252" spans="1:15" s="51" customFormat="1" ht="32.25">
      <c r="A252" s="73" t="s">
        <v>148</v>
      </c>
      <c r="B252" s="40" t="s">
        <v>102</v>
      </c>
      <c r="C252" s="63" t="s">
        <v>66</v>
      </c>
      <c r="D252" s="63" t="s">
        <v>69</v>
      </c>
      <c r="E252" s="112" t="s">
        <v>50</v>
      </c>
      <c r="F252" s="112"/>
      <c r="G252" s="104">
        <f>G253</f>
        <v>144500</v>
      </c>
      <c r="H252" s="113"/>
      <c r="I252" s="140" t="e">
        <f aca="true" t="shared" si="19" ref="I252:L253">I253</f>
        <v>#REF!</v>
      </c>
      <c r="J252" s="140" t="e">
        <f t="shared" si="19"/>
        <v>#REF!</v>
      </c>
      <c r="K252" s="140" t="e">
        <f t="shared" si="19"/>
        <v>#REF!</v>
      </c>
      <c r="L252" s="140" t="e">
        <f t="shared" si="19"/>
        <v>#REF!</v>
      </c>
      <c r="M252" s="6"/>
      <c r="N252" s="104">
        <f>N253</f>
        <v>144500</v>
      </c>
      <c r="O252" s="113"/>
    </row>
    <row r="253" spans="1:15" s="51" customFormat="1" ht="32.25">
      <c r="A253" s="73" t="s">
        <v>149</v>
      </c>
      <c r="B253" s="40" t="s">
        <v>102</v>
      </c>
      <c r="C253" s="63" t="s">
        <v>66</v>
      </c>
      <c r="D253" s="63" t="s">
        <v>69</v>
      </c>
      <c r="E253" s="112" t="s">
        <v>50</v>
      </c>
      <c r="F253" s="63" t="s">
        <v>125</v>
      </c>
      <c r="G253" s="104">
        <v>144500</v>
      </c>
      <c r="H253" s="113"/>
      <c r="I253" s="140" t="e">
        <f t="shared" si="19"/>
        <v>#REF!</v>
      </c>
      <c r="J253" s="140" t="e">
        <f t="shared" si="19"/>
        <v>#REF!</v>
      </c>
      <c r="K253" s="140" t="e">
        <f t="shared" si="19"/>
        <v>#REF!</v>
      </c>
      <c r="L253" s="140" t="e">
        <f t="shared" si="19"/>
        <v>#REF!</v>
      </c>
      <c r="M253" s="6"/>
      <c r="N253" s="104">
        <v>144500</v>
      </c>
      <c r="O253" s="113"/>
    </row>
    <row r="254" spans="1:15" s="52" customFormat="1" ht="18.75">
      <c r="A254" s="114" t="s">
        <v>70</v>
      </c>
      <c r="B254" s="44" t="s">
        <v>102</v>
      </c>
      <c r="C254" s="67" t="s">
        <v>66</v>
      </c>
      <c r="D254" s="45" t="s">
        <v>112</v>
      </c>
      <c r="E254" s="107"/>
      <c r="F254" s="115"/>
      <c r="G254" s="108">
        <f>G259+G263+G268+G255</f>
        <v>12174960.41</v>
      </c>
      <c r="H254" s="109"/>
      <c r="I254" s="144" t="e">
        <f>#REF!</f>
        <v>#REF!</v>
      </c>
      <c r="J254" s="144" t="e">
        <f>#REF!</f>
        <v>#REF!</v>
      </c>
      <c r="K254" s="144" t="e">
        <f>#REF!</f>
        <v>#REF!</v>
      </c>
      <c r="L254" s="144" t="e">
        <f>#REF!</f>
        <v>#REF!</v>
      </c>
      <c r="M254" s="5"/>
      <c r="N254" s="108">
        <f>N259+N263+N268+N255</f>
        <v>12722732.73</v>
      </c>
      <c r="O254" s="109"/>
    </row>
    <row r="255" spans="1:15" s="51" customFormat="1" ht="48">
      <c r="A255" s="16" t="s">
        <v>151</v>
      </c>
      <c r="B255" s="40" t="s">
        <v>102</v>
      </c>
      <c r="C255" s="63" t="s">
        <v>66</v>
      </c>
      <c r="D255" s="41" t="s">
        <v>112</v>
      </c>
      <c r="E255" s="116" t="s">
        <v>152</v>
      </c>
      <c r="F255" s="117"/>
      <c r="G255" s="104">
        <f>G256</f>
        <v>9824860.41</v>
      </c>
      <c r="H255" s="113"/>
      <c r="I255" s="140"/>
      <c r="J255" s="140"/>
      <c r="K255" s="140"/>
      <c r="L255" s="140"/>
      <c r="M255" s="6"/>
      <c r="N255" s="104">
        <f>N256</f>
        <v>10224432.73</v>
      </c>
      <c r="O255" s="113"/>
    </row>
    <row r="256" spans="1:15" s="51" customFormat="1" ht="63.75">
      <c r="A256" s="118" t="s">
        <v>155</v>
      </c>
      <c r="B256" s="40" t="s">
        <v>102</v>
      </c>
      <c r="C256" s="63" t="s">
        <v>66</v>
      </c>
      <c r="D256" s="41" t="s">
        <v>112</v>
      </c>
      <c r="E256" s="116" t="s">
        <v>153</v>
      </c>
      <c r="F256" s="117"/>
      <c r="G256" s="104">
        <f>G257</f>
        <v>9824860.41</v>
      </c>
      <c r="H256" s="113"/>
      <c r="I256" s="140"/>
      <c r="J256" s="140"/>
      <c r="K256" s="140"/>
      <c r="L256" s="140"/>
      <c r="M256" s="6"/>
      <c r="N256" s="104">
        <f>N257</f>
        <v>10224432.73</v>
      </c>
      <c r="O256" s="113"/>
    </row>
    <row r="257" spans="1:15" s="51" customFormat="1" ht="21.75" customHeight="1">
      <c r="A257" s="65" t="s">
        <v>169</v>
      </c>
      <c r="B257" s="40" t="s">
        <v>102</v>
      </c>
      <c r="C257" s="63" t="s">
        <v>66</v>
      </c>
      <c r="D257" s="41" t="s">
        <v>112</v>
      </c>
      <c r="E257" s="116" t="s">
        <v>184</v>
      </c>
      <c r="F257" s="117"/>
      <c r="G257" s="104">
        <f>G258</f>
        <v>9824860.41</v>
      </c>
      <c r="H257" s="113"/>
      <c r="I257" s="140"/>
      <c r="J257" s="140"/>
      <c r="K257" s="140"/>
      <c r="L257" s="140"/>
      <c r="M257" s="6"/>
      <c r="N257" s="104">
        <f>N258</f>
        <v>10224432.73</v>
      </c>
      <c r="O257" s="113"/>
    </row>
    <row r="258" spans="1:15" s="51" customFormat="1" ht="32.25">
      <c r="A258" s="73" t="s">
        <v>149</v>
      </c>
      <c r="B258" s="40" t="s">
        <v>102</v>
      </c>
      <c r="C258" s="63" t="s">
        <v>66</v>
      </c>
      <c r="D258" s="41" t="s">
        <v>112</v>
      </c>
      <c r="E258" s="116" t="s">
        <v>184</v>
      </c>
      <c r="F258" s="117" t="s">
        <v>125</v>
      </c>
      <c r="G258" s="104">
        <f>8527644.61-461400+1758615.8</f>
        <v>9824860.41</v>
      </c>
      <c r="H258" s="113"/>
      <c r="I258" s="140"/>
      <c r="J258" s="140"/>
      <c r="K258" s="140"/>
      <c r="L258" s="140"/>
      <c r="M258" s="6"/>
      <c r="N258" s="104">
        <f>8827044.92-461400+1858787.81</f>
        <v>10224432.73</v>
      </c>
      <c r="O258" s="113"/>
    </row>
    <row r="259" spans="1:15" s="51" customFormat="1" ht="32.25">
      <c r="A259" s="118" t="s">
        <v>173</v>
      </c>
      <c r="B259" s="40" t="s">
        <v>102</v>
      </c>
      <c r="C259" s="63" t="s">
        <v>66</v>
      </c>
      <c r="D259" s="41" t="s">
        <v>112</v>
      </c>
      <c r="E259" s="116" t="s">
        <v>171</v>
      </c>
      <c r="F259" s="116"/>
      <c r="G259" s="80">
        <f>G260</f>
        <v>353500</v>
      </c>
      <c r="H259" s="90"/>
      <c r="I259" s="140" t="e">
        <f>#REF!</f>
        <v>#REF!</v>
      </c>
      <c r="J259" s="140" t="e">
        <f>#REF!</f>
        <v>#REF!</v>
      </c>
      <c r="K259" s="140" t="e">
        <f>#REF!</f>
        <v>#REF!</v>
      </c>
      <c r="L259" s="140" t="e">
        <f>#REF!</f>
        <v>#REF!</v>
      </c>
      <c r="M259" s="6"/>
      <c r="N259" s="80">
        <f>N260</f>
        <v>353500</v>
      </c>
      <c r="O259" s="90"/>
    </row>
    <row r="260" spans="1:15" s="51" customFormat="1" ht="32.25">
      <c r="A260" s="119" t="s">
        <v>174</v>
      </c>
      <c r="B260" s="40" t="s">
        <v>102</v>
      </c>
      <c r="C260" s="63" t="s">
        <v>66</v>
      </c>
      <c r="D260" s="41" t="s">
        <v>112</v>
      </c>
      <c r="E260" s="116" t="s">
        <v>172</v>
      </c>
      <c r="F260" s="116"/>
      <c r="G260" s="80">
        <f>G261</f>
        <v>353500</v>
      </c>
      <c r="H260" s="90"/>
      <c r="I260" s="140"/>
      <c r="J260" s="140"/>
      <c r="K260" s="140"/>
      <c r="L260" s="140"/>
      <c r="M260" s="6">
        <v>-7.6</v>
      </c>
      <c r="N260" s="80">
        <f>N261</f>
        <v>353500</v>
      </c>
      <c r="O260" s="90"/>
    </row>
    <row r="261" spans="1:15" s="51" customFormat="1" ht="48">
      <c r="A261" s="120" t="s">
        <v>175</v>
      </c>
      <c r="B261" s="40" t="s">
        <v>102</v>
      </c>
      <c r="C261" s="63" t="s">
        <v>66</v>
      </c>
      <c r="D261" s="41" t="s">
        <v>112</v>
      </c>
      <c r="E261" s="116" t="s">
        <v>170</v>
      </c>
      <c r="F261" s="116"/>
      <c r="G261" s="80">
        <f>G262</f>
        <v>353500</v>
      </c>
      <c r="H261" s="90"/>
      <c r="I261" s="140"/>
      <c r="J261" s="140"/>
      <c r="K261" s="140"/>
      <c r="L261" s="140"/>
      <c r="M261" s="6"/>
      <c r="N261" s="80">
        <f>N262</f>
        <v>353500</v>
      </c>
      <c r="O261" s="90"/>
    </row>
    <row r="262" spans="1:15" s="51" customFormat="1" ht="32.25">
      <c r="A262" s="73" t="s">
        <v>149</v>
      </c>
      <c r="B262" s="40" t="s">
        <v>102</v>
      </c>
      <c r="C262" s="63" t="s">
        <v>66</v>
      </c>
      <c r="D262" s="41" t="s">
        <v>112</v>
      </c>
      <c r="E262" s="116" t="s">
        <v>170</v>
      </c>
      <c r="F262" s="116">
        <v>200</v>
      </c>
      <c r="G262" s="80">
        <f>70000+85000+198500</f>
        <v>353500</v>
      </c>
      <c r="H262" s="90"/>
      <c r="I262" s="140"/>
      <c r="J262" s="140"/>
      <c r="K262" s="140"/>
      <c r="L262" s="140"/>
      <c r="M262" s="6"/>
      <c r="N262" s="80">
        <f>70000+85000+198500</f>
        <v>353500</v>
      </c>
      <c r="O262" s="90"/>
    </row>
    <row r="263" spans="1:15" s="51" customFormat="1" ht="63.75">
      <c r="A263" s="120" t="s">
        <v>51</v>
      </c>
      <c r="B263" s="40" t="s">
        <v>102</v>
      </c>
      <c r="C263" s="63" t="s">
        <v>66</v>
      </c>
      <c r="D263" s="41" t="s">
        <v>112</v>
      </c>
      <c r="E263" s="116" t="s">
        <v>48</v>
      </c>
      <c r="F263" s="116"/>
      <c r="G263" s="80">
        <f>G264</f>
        <v>1603100</v>
      </c>
      <c r="H263" s="90"/>
      <c r="I263" s="140"/>
      <c r="J263" s="140"/>
      <c r="K263" s="140"/>
      <c r="L263" s="140"/>
      <c r="M263" s="6">
        <v>25</v>
      </c>
      <c r="N263" s="80">
        <f>N264</f>
        <v>1751300</v>
      </c>
      <c r="O263" s="90"/>
    </row>
    <row r="264" spans="1:15" s="51" customFormat="1" ht="32.25">
      <c r="A264" s="120" t="s">
        <v>54</v>
      </c>
      <c r="B264" s="40" t="s">
        <v>102</v>
      </c>
      <c r="C264" s="63" t="s">
        <v>66</v>
      </c>
      <c r="D264" s="41" t="s">
        <v>112</v>
      </c>
      <c r="E264" s="116" t="s">
        <v>53</v>
      </c>
      <c r="F264" s="116"/>
      <c r="G264" s="80">
        <f>G265</f>
        <v>1603100</v>
      </c>
      <c r="H264" s="90"/>
      <c r="I264" s="140"/>
      <c r="J264" s="140"/>
      <c r="K264" s="140"/>
      <c r="L264" s="140"/>
      <c r="M264" s="6">
        <v>-17.4</v>
      </c>
      <c r="N264" s="80">
        <f>N265</f>
        <v>1751300</v>
      </c>
      <c r="O264" s="90"/>
    </row>
    <row r="265" spans="1:15" s="51" customFormat="1" ht="18.75">
      <c r="A265" s="120" t="s">
        <v>169</v>
      </c>
      <c r="B265" s="40" t="s">
        <v>102</v>
      </c>
      <c r="C265" s="63" t="s">
        <v>66</v>
      </c>
      <c r="D265" s="41" t="s">
        <v>112</v>
      </c>
      <c r="E265" s="116" t="s">
        <v>52</v>
      </c>
      <c r="F265" s="117"/>
      <c r="G265" s="104">
        <f>G266+G267</f>
        <v>1603100</v>
      </c>
      <c r="H265" s="113"/>
      <c r="I265" s="140">
        <f aca="true" t="shared" si="20" ref="I265:L268">I266</f>
        <v>620</v>
      </c>
      <c r="J265" s="140">
        <f t="shared" si="20"/>
        <v>0</v>
      </c>
      <c r="K265" s="140">
        <f t="shared" si="20"/>
        <v>0</v>
      </c>
      <c r="L265" s="140">
        <f t="shared" si="20"/>
        <v>0</v>
      </c>
      <c r="M265" s="6"/>
      <c r="N265" s="104">
        <f>N266+N267</f>
        <v>1751300</v>
      </c>
      <c r="O265" s="113"/>
    </row>
    <row r="266" spans="1:15" s="51" customFormat="1" ht="79.5">
      <c r="A266" s="73" t="s">
        <v>147</v>
      </c>
      <c r="B266" s="40" t="s">
        <v>102</v>
      </c>
      <c r="C266" s="63" t="s">
        <v>66</v>
      </c>
      <c r="D266" s="41" t="s">
        <v>112</v>
      </c>
      <c r="E266" s="116" t="s">
        <v>52</v>
      </c>
      <c r="F266" s="117" t="s">
        <v>124</v>
      </c>
      <c r="G266" s="104">
        <v>63600</v>
      </c>
      <c r="H266" s="113"/>
      <c r="I266" s="140">
        <f t="shared" si="20"/>
        <v>620</v>
      </c>
      <c r="J266" s="140">
        <f t="shared" si="20"/>
        <v>0</v>
      </c>
      <c r="K266" s="140">
        <f t="shared" si="20"/>
        <v>0</v>
      </c>
      <c r="L266" s="140">
        <f t="shared" si="20"/>
        <v>0</v>
      </c>
      <c r="M266" s="6"/>
      <c r="N266" s="104">
        <v>67420</v>
      </c>
      <c r="O266" s="113"/>
    </row>
    <row r="267" spans="1:15" s="51" customFormat="1" ht="32.25">
      <c r="A267" s="73" t="s">
        <v>149</v>
      </c>
      <c r="B267" s="40" t="s">
        <v>102</v>
      </c>
      <c r="C267" s="63" t="s">
        <v>66</v>
      </c>
      <c r="D267" s="41" t="s">
        <v>112</v>
      </c>
      <c r="E267" s="116" t="s">
        <v>52</v>
      </c>
      <c r="F267" s="117" t="s">
        <v>125</v>
      </c>
      <c r="G267" s="104">
        <f>1285100+254400</f>
        <v>1539500</v>
      </c>
      <c r="H267" s="113"/>
      <c r="I267" s="140">
        <f t="shared" si="20"/>
        <v>620</v>
      </c>
      <c r="J267" s="140">
        <f t="shared" si="20"/>
        <v>0</v>
      </c>
      <c r="K267" s="140">
        <f t="shared" si="20"/>
        <v>0</v>
      </c>
      <c r="L267" s="140">
        <f t="shared" si="20"/>
        <v>0</v>
      </c>
      <c r="M267" s="6"/>
      <c r="N267" s="104">
        <f>1414200+269680</f>
        <v>1683880</v>
      </c>
      <c r="O267" s="113"/>
    </row>
    <row r="268" spans="1:15" s="51" customFormat="1" ht="32.25">
      <c r="A268" s="120" t="s">
        <v>140</v>
      </c>
      <c r="B268" s="40" t="s">
        <v>102</v>
      </c>
      <c r="C268" s="63" t="s">
        <v>66</v>
      </c>
      <c r="D268" s="41" t="s">
        <v>112</v>
      </c>
      <c r="E268" s="116" t="s">
        <v>139</v>
      </c>
      <c r="F268" s="117"/>
      <c r="G268" s="104">
        <f>G269</f>
        <v>393500</v>
      </c>
      <c r="H268" s="113"/>
      <c r="I268" s="140">
        <f t="shared" si="20"/>
        <v>620</v>
      </c>
      <c r="J268" s="140">
        <f t="shared" si="20"/>
        <v>0</v>
      </c>
      <c r="K268" s="140">
        <f t="shared" si="20"/>
        <v>0</v>
      </c>
      <c r="L268" s="140">
        <f t="shared" si="20"/>
        <v>0</v>
      </c>
      <c r="M268" s="6"/>
      <c r="N268" s="104">
        <f>N269</f>
        <v>393500</v>
      </c>
      <c r="O268" s="113"/>
    </row>
    <row r="269" spans="1:15" s="51" customFormat="1" ht="32.25">
      <c r="A269" s="120" t="s">
        <v>57</v>
      </c>
      <c r="B269" s="40" t="s">
        <v>102</v>
      </c>
      <c r="C269" s="63" t="s">
        <v>66</v>
      </c>
      <c r="D269" s="41" t="s">
        <v>112</v>
      </c>
      <c r="E269" s="116" t="s">
        <v>55</v>
      </c>
      <c r="F269" s="117"/>
      <c r="G269" s="104">
        <f>G270</f>
        <v>393500</v>
      </c>
      <c r="H269" s="113"/>
      <c r="I269" s="140">
        <f>I282</f>
        <v>620</v>
      </c>
      <c r="J269" s="140">
        <f>J282</f>
        <v>0</v>
      </c>
      <c r="K269" s="140">
        <f>K282</f>
        <v>0</v>
      </c>
      <c r="L269" s="140">
        <f>L282</f>
        <v>0</v>
      </c>
      <c r="M269" s="6"/>
      <c r="N269" s="104">
        <f>N270</f>
        <v>393500</v>
      </c>
      <c r="O269" s="113"/>
    </row>
    <row r="270" spans="1:15" s="51" customFormat="1" ht="18.75">
      <c r="A270" s="120" t="s">
        <v>169</v>
      </c>
      <c r="B270" s="40" t="s">
        <v>102</v>
      </c>
      <c r="C270" s="63" t="s">
        <v>66</v>
      </c>
      <c r="D270" s="41" t="s">
        <v>112</v>
      </c>
      <c r="E270" s="116" t="s">
        <v>56</v>
      </c>
      <c r="F270" s="117"/>
      <c r="G270" s="104">
        <f>G271+G272</f>
        <v>393500</v>
      </c>
      <c r="H270" s="113"/>
      <c r="I270" s="140"/>
      <c r="J270" s="140"/>
      <c r="K270" s="140"/>
      <c r="L270" s="140"/>
      <c r="M270" s="6"/>
      <c r="N270" s="104">
        <f>N271+N272</f>
        <v>393500</v>
      </c>
      <c r="O270" s="113"/>
    </row>
    <row r="271" spans="1:15" s="51" customFormat="1" ht="79.5">
      <c r="A271" s="73" t="s">
        <v>147</v>
      </c>
      <c r="B271" s="40" t="s">
        <v>102</v>
      </c>
      <c r="C271" s="63" t="s">
        <v>66</v>
      </c>
      <c r="D271" s="41" t="s">
        <v>112</v>
      </c>
      <c r="E271" s="116" t="s">
        <v>56</v>
      </c>
      <c r="F271" s="117" t="s">
        <v>124</v>
      </c>
      <c r="G271" s="104">
        <v>75000</v>
      </c>
      <c r="H271" s="113"/>
      <c r="I271" s="140"/>
      <c r="J271" s="140"/>
      <c r="K271" s="140"/>
      <c r="L271" s="140"/>
      <c r="M271" s="6"/>
      <c r="N271" s="104">
        <v>75000</v>
      </c>
      <c r="O271" s="113"/>
    </row>
    <row r="272" spans="1:15" s="51" customFormat="1" ht="32.25">
      <c r="A272" s="73" t="s">
        <v>149</v>
      </c>
      <c r="B272" s="40" t="s">
        <v>102</v>
      </c>
      <c r="C272" s="63" t="s">
        <v>66</v>
      </c>
      <c r="D272" s="41" t="s">
        <v>112</v>
      </c>
      <c r="E272" s="116" t="s">
        <v>56</v>
      </c>
      <c r="F272" s="117" t="s">
        <v>125</v>
      </c>
      <c r="G272" s="104">
        <f>262500+31000+25000</f>
        <v>318500</v>
      </c>
      <c r="H272" s="113"/>
      <c r="I272" s="140"/>
      <c r="J272" s="140"/>
      <c r="K272" s="140"/>
      <c r="L272" s="140"/>
      <c r="M272" s="6"/>
      <c r="N272" s="104">
        <f>262500+31000+25000</f>
        <v>318500</v>
      </c>
      <c r="O272" s="113"/>
    </row>
    <row r="273" spans="1:15" s="59" customFormat="1" ht="18.75">
      <c r="A273" s="105" t="s">
        <v>82</v>
      </c>
      <c r="B273" s="106" t="s">
        <v>102</v>
      </c>
      <c r="C273" s="106" t="s">
        <v>83</v>
      </c>
      <c r="D273" s="106"/>
      <c r="E273" s="107"/>
      <c r="F273" s="115"/>
      <c r="G273" s="108">
        <f>G274</f>
        <v>6000</v>
      </c>
      <c r="H273" s="109"/>
      <c r="I273" s="144"/>
      <c r="J273" s="144"/>
      <c r="K273" s="144"/>
      <c r="L273" s="144"/>
      <c r="M273" s="123"/>
      <c r="N273" s="108">
        <f>N274</f>
        <v>6000</v>
      </c>
      <c r="O273" s="109"/>
    </row>
    <row r="274" spans="1:15" s="52" customFormat="1" ht="18.75">
      <c r="A274" s="105" t="s">
        <v>106</v>
      </c>
      <c r="B274" s="106" t="s">
        <v>102</v>
      </c>
      <c r="C274" s="152" t="s">
        <v>83</v>
      </c>
      <c r="D274" s="152" t="s">
        <v>66</v>
      </c>
      <c r="E274" s="152"/>
      <c r="F274" s="152"/>
      <c r="G274" s="108">
        <f>G275</f>
        <v>6000</v>
      </c>
      <c r="H274" s="109"/>
      <c r="I274" s="144"/>
      <c r="J274" s="144"/>
      <c r="K274" s="144"/>
      <c r="L274" s="144"/>
      <c r="M274" s="5"/>
      <c r="N274" s="108">
        <f>N275</f>
        <v>6000</v>
      </c>
      <c r="O274" s="109"/>
    </row>
    <row r="275" spans="1:15" s="51" customFormat="1" ht="32.25">
      <c r="A275" s="22" t="s">
        <v>161</v>
      </c>
      <c r="B275" s="121" t="s">
        <v>102</v>
      </c>
      <c r="C275" s="154" t="s">
        <v>83</v>
      </c>
      <c r="D275" s="154" t="s">
        <v>66</v>
      </c>
      <c r="E275" s="154" t="s">
        <v>159</v>
      </c>
      <c r="F275" s="154"/>
      <c r="G275" s="104">
        <f>G276</f>
        <v>6000</v>
      </c>
      <c r="H275" s="113"/>
      <c r="I275" s="140"/>
      <c r="J275" s="140"/>
      <c r="K275" s="140"/>
      <c r="L275" s="140"/>
      <c r="M275" s="6"/>
      <c r="N275" s="104">
        <f>N276</f>
        <v>6000</v>
      </c>
      <c r="O275" s="113"/>
    </row>
    <row r="276" spans="1:15" s="51" customFormat="1" ht="32.25">
      <c r="A276" s="156" t="s">
        <v>162</v>
      </c>
      <c r="B276" s="121" t="s">
        <v>102</v>
      </c>
      <c r="C276" s="154" t="s">
        <v>83</v>
      </c>
      <c r="D276" s="154" t="s">
        <v>66</v>
      </c>
      <c r="E276" s="154" t="s">
        <v>160</v>
      </c>
      <c r="F276" s="154"/>
      <c r="G276" s="104">
        <f>G277</f>
        <v>6000</v>
      </c>
      <c r="H276" s="113"/>
      <c r="I276" s="140"/>
      <c r="J276" s="140"/>
      <c r="K276" s="140"/>
      <c r="L276" s="140"/>
      <c r="M276" s="6"/>
      <c r="N276" s="104">
        <f>N277</f>
        <v>6000</v>
      </c>
      <c r="O276" s="113"/>
    </row>
    <row r="277" spans="1:15" s="51" customFormat="1" ht="18.75">
      <c r="A277" s="22" t="s">
        <v>114</v>
      </c>
      <c r="B277" s="121" t="s">
        <v>102</v>
      </c>
      <c r="C277" s="154" t="s">
        <v>83</v>
      </c>
      <c r="D277" s="154" t="s">
        <v>66</v>
      </c>
      <c r="E277" s="154" t="s">
        <v>41</v>
      </c>
      <c r="F277" s="154"/>
      <c r="G277" s="104">
        <f>G278</f>
        <v>6000</v>
      </c>
      <c r="H277" s="113"/>
      <c r="I277" s="140"/>
      <c r="J277" s="140"/>
      <c r="K277" s="140"/>
      <c r="L277" s="140"/>
      <c r="M277" s="6"/>
      <c r="N277" s="104">
        <f>N278</f>
        <v>6000</v>
      </c>
      <c r="O277" s="113"/>
    </row>
    <row r="278" spans="1:15" s="51" customFormat="1" ht="18.75">
      <c r="A278" s="22" t="s">
        <v>129</v>
      </c>
      <c r="B278" s="121" t="s">
        <v>102</v>
      </c>
      <c r="C278" s="154" t="s">
        <v>83</v>
      </c>
      <c r="D278" s="154" t="s">
        <v>66</v>
      </c>
      <c r="E278" s="154" t="s">
        <v>41</v>
      </c>
      <c r="F278" s="154">
        <v>300</v>
      </c>
      <c r="G278" s="104">
        <v>6000</v>
      </c>
      <c r="H278" s="113"/>
      <c r="I278" s="140"/>
      <c r="J278" s="140"/>
      <c r="K278" s="140"/>
      <c r="L278" s="140"/>
      <c r="M278" s="6"/>
      <c r="N278" s="104">
        <v>6000</v>
      </c>
      <c r="O278" s="113"/>
    </row>
    <row r="279" spans="1:15" s="51" customFormat="1" ht="18.75">
      <c r="A279" s="122"/>
      <c r="B279" s="121"/>
      <c r="C279" s="116"/>
      <c r="D279" s="117"/>
      <c r="E279" s="116"/>
      <c r="F279" s="117"/>
      <c r="G279" s="104"/>
      <c r="H279" s="113"/>
      <c r="I279" s="140"/>
      <c r="J279" s="140"/>
      <c r="K279" s="140"/>
      <c r="L279" s="140"/>
      <c r="M279" s="6"/>
      <c r="N279" s="104"/>
      <c r="O279" s="113"/>
    </row>
    <row r="280" spans="1:15" s="51" customFormat="1" ht="32.25">
      <c r="A280" s="105" t="s">
        <v>120</v>
      </c>
      <c r="B280" s="106" t="s">
        <v>103</v>
      </c>
      <c r="C280" s="106"/>
      <c r="D280" s="106"/>
      <c r="E280" s="106"/>
      <c r="F280" s="117"/>
      <c r="G280" s="108">
        <f>G281+G306</f>
        <v>6363100</v>
      </c>
      <c r="H280" s="113"/>
      <c r="I280" s="140"/>
      <c r="J280" s="140"/>
      <c r="K280" s="140"/>
      <c r="L280" s="140"/>
      <c r="M280" s="6"/>
      <c r="N280" s="108">
        <f>N281+N306</f>
        <v>6363100</v>
      </c>
      <c r="O280" s="113"/>
    </row>
    <row r="281" spans="1:15" s="59" customFormat="1" ht="18.75">
      <c r="A281" s="105" t="s">
        <v>65</v>
      </c>
      <c r="B281" s="106" t="s">
        <v>103</v>
      </c>
      <c r="C281" s="106" t="s">
        <v>66</v>
      </c>
      <c r="D281" s="106"/>
      <c r="E281" s="106"/>
      <c r="F281" s="115"/>
      <c r="G281" s="108">
        <f>G282+G287+G296</f>
        <v>6357100</v>
      </c>
      <c r="H281" s="109"/>
      <c r="I281" s="144"/>
      <c r="J281" s="144"/>
      <c r="K281" s="144"/>
      <c r="L281" s="144"/>
      <c r="M281" s="123"/>
      <c r="N281" s="108">
        <f>N282+N287+N296</f>
        <v>6357100</v>
      </c>
      <c r="O281" s="109"/>
    </row>
    <row r="282" spans="1:15" s="59" customFormat="1" ht="48">
      <c r="A282" s="105" t="s">
        <v>109</v>
      </c>
      <c r="B282" s="106" t="s">
        <v>103</v>
      </c>
      <c r="C282" s="106" t="s">
        <v>66</v>
      </c>
      <c r="D282" s="106" t="s">
        <v>68</v>
      </c>
      <c r="E282" s="106"/>
      <c r="F282" s="115"/>
      <c r="G282" s="108">
        <f>G283</f>
        <v>1968300</v>
      </c>
      <c r="H282" s="109"/>
      <c r="I282" s="144">
        <v>620</v>
      </c>
      <c r="J282" s="144"/>
      <c r="K282" s="144"/>
      <c r="L282" s="157"/>
      <c r="M282" s="123"/>
      <c r="N282" s="108">
        <f>N283</f>
        <v>1968300</v>
      </c>
      <c r="O282" s="109"/>
    </row>
    <row r="283" spans="1:15" s="51" customFormat="1" ht="18.75">
      <c r="A283" s="120" t="s">
        <v>330</v>
      </c>
      <c r="B283" s="121" t="s">
        <v>103</v>
      </c>
      <c r="C283" s="121" t="s">
        <v>66</v>
      </c>
      <c r="D283" s="121" t="s">
        <v>68</v>
      </c>
      <c r="E283" s="116" t="s">
        <v>337</v>
      </c>
      <c r="F283" s="117"/>
      <c r="G283" s="104">
        <f>G284</f>
        <v>1968300</v>
      </c>
      <c r="H283" s="113"/>
      <c r="I283" s="140">
        <f>I284+I294+I289</f>
        <v>1009.2</v>
      </c>
      <c r="J283" s="140">
        <f>J284+J294+J289</f>
        <v>0</v>
      </c>
      <c r="K283" s="140">
        <f>K284+K294+K289</f>
        <v>305.2</v>
      </c>
      <c r="L283" s="140">
        <f>L284+L294+L289</f>
        <v>0</v>
      </c>
      <c r="M283" s="6"/>
      <c r="N283" s="104">
        <f>N284</f>
        <v>1968300</v>
      </c>
      <c r="O283" s="113"/>
    </row>
    <row r="284" spans="1:15" s="51" customFormat="1" ht="18.75">
      <c r="A284" s="120" t="s">
        <v>331</v>
      </c>
      <c r="B284" s="121" t="s">
        <v>103</v>
      </c>
      <c r="C284" s="121" t="s">
        <v>66</v>
      </c>
      <c r="D284" s="121" t="s">
        <v>68</v>
      </c>
      <c r="E284" s="116" t="s">
        <v>338</v>
      </c>
      <c r="F284" s="117"/>
      <c r="G284" s="104">
        <f>G285</f>
        <v>1968300</v>
      </c>
      <c r="H284" s="113"/>
      <c r="I284" s="140">
        <f aca="true" t="shared" si="21" ref="I284:L285">I285</f>
        <v>196.2</v>
      </c>
      <c r="J284" s="140">
        <f t="shared" si="21"/>
        <v>0</v>
      </c>
      <c r="K284" s="140">
        <f t="shared" si="21"/>
        <v>196.2</v>
      </c>
      <c r="L284" s="140">
        <f t="shared" si="21"/>
        <v>0</v>
      </c>
      <c r="M284" s="6"/>
      <c r="N284" s="104">
        <f>N285</f>
        <v>1968300</v>
      </c>
      <c r="O284" s="113"/>
    </row>
    <row r="285" spans="1:15" s="51" customFormat="1" ht="32.25">
      <c r="A285" s="120" t="s">
        <v>302</v>
      </c>
      <c r="B285" s="121" t="s">
        <v>103</v>
      </c>
      <c r="C285" s="121" t="s">
        <v>66</v>
      </c>
      <c r="D285" s="121" t="s">
        <v>68</v>
      </c>
      <c r="E285" s="116" t="s">
        <v>339</v>
      </c>
      <c r="F285" s="117"/>
      <c r="G285" s="104">
        <f>G286</f>
        <v>1968300</v>
      </c>
      <c r="H285" s="113"/>
      <c r="I285" s="140">
        <f t="shared" si="21"/>
        <v>196.2</v>
      </c>
      <c r="J285" s="140">
        <f t="shared" si="21"/>
        <v>0</v>
      </c>
      <c r="K285" s="140">
        <f t="shared" si="21"/>
        <v>196.2</v>
      </c>
      <c r="L285" s="140">
        <f t="shared" si="21"/>
        <v>0</v>
      </c>
      <c r="M285" s="6"/>
      <c r="N285" s="104">
        <f>N286</f>
        <v>1968300</v>
      </c>
      <c r="O285" s="113"/>
    </row>
    <row r="286" spans="1:15" s="51" customFormat="1" ht="71.25" customHeight="1">
      <c r="A286" s="122" t="s">
        <v>147</v>
      </c>
      <c r="B286" s="121" t="s">
        <v>103</v>
      </c>
      <c r="C286" s="121" t="s">
        <v>66</v>
      </c>
      <c r="D286" s="121" t="s">
        <v>68</v>
      </c>
      <c r="E286" s="116" t="s">
        <v>339</v>
      </c>
      <c r="F286" s="117" t="s">
        <v>124</v>
      </c>
      <c r="G286" s="104">
        <v>1968300</v>
      </c>
      <c r="H286" s="113"/>
      <c r="I286" s="140">
        <f>I287+I288</f>
        <v>196.2</v>
      </c>
      <c r="J286" s="140">
        <f>J287+J288</f>
        <v>0</v>
      </c>
      <c r="K286" s="140">
        <f>K287+K288</f>
        <v>196.2</v>
      </c>
      <c r="L286" s="140">
        <f>L287+L288</f>
        <v>0</v>
      </c>
      <c r="M286" s="6"/>
      <c r="N286" s="104">
        <v>1968300</v>
      </c>
      <c r="O286" s="113"/>
    </row>
    <row r="287" spans="1:15" s="59" customFormat="1" ht="63.75">
      <c r="A287" s="105" t="s">
        <v>91</v>
      </c>
      <c r="B287" s="106" t="s">
        <v>103</v>
      </c>
      <c r="C287" s="106" t="s">
        <v>66</v>
      </c>
      <c r="D287" s="106" t="s">
        <v>67</v>
      </c>
      <c r="E287" s="107"/>
      <c r="F287" s="115"/>
      <c r="G287" s="108">
        <f>G288</f>
        <v>3894200</v>
      </c>
      <c r="H287" s="109"/>
      <c r="I287" s="144">
        <v>101.2</v>
      </c>
      <c r="J287" s="144"/>
      <c r="K287" s="144">
        <v>101.2</v>
      </c>
      <c r="L287" s="157"/>
      <c r="M287" s="123"/>
      <c r="N287" s="108">
        <f>N288</f>
        <v>3894200</v>
      </c>
      <c r="O287" s="109"/>
    </row>
    <row r="288" spans="1:15" s="51" customFormat="1" ht="18.75">
      <c r="A288" s="120" t="s">
        <v>330</v>
      </c>
      <c r="B288" s="121" t="s">
        <v>103</v>
      </c>
      <c r="C288" s="121" t="s">
        <v>66</v>
      </c>
      <c r="D288" s="121" t="s">
        <v>67</v>
      </c>
      <c r="E288" s="116" t="s">
        <v>337</v>
      </c>
      <c r="F288" s="117"/>
      <c r="G288" s="104">
        <f>G289</f>
        <v>3894200</v>
      </c>
      <c r="H288" s="113"/>
      <c r="I288" s="140">
        <v>95</v>
      </c>
      <c r="J288" s="140"/>
      <c r="K288" s="140">
        <v>95</v>
      </c>
      <c r="L288" s="145"/>
      <c r="M288" s="6"/>
      <c r="N288" s="104">
        <f>N289</f>
        <v>3894200</v>
      </c>
      <c r="O288" s="113"/>
    </row>
    <row r="289" spans="1:15" s="51" customFormat="1" ht="18.75">
      <c r="A289" s="120" t="s">
        <v>331</v>
      </c>
      <c r="B289" s="121" t="s">
        <v>103</v>
      </c>
      <c r="C289" s="121" t="s">
        <v>66</v>
      </c>
      <c r="D289" s="121" t="s">
        <v>67</v>
      </c>
      <c r="E289" s="116" t="s">
        <v>338</v>
      </c>
      <c r="F289" s="115"/>
      <c r="G289" s="104">
        <f>G290+G292+G294</f>
        <v>3894200</v>
      </c>
      <c r="H289" s="109"/>
      <c r="I289" s="140">
        <f aca="true" t="shared" si="22" ref="I289:L290">I290</f>
        <v>704</v>
      </c>
      <c r="J289" s="140">
        <f t="shared" si="22"/>
        <v>0</v>
      </c>
      <c r="K289" s="140">
        <f t="shared" si="22"/>
        <v>0</v>
      </c>
      <c r="L289" s="140">
        <f t="shared" si="22"/>
        <v>0</v>
      </c>
      <c r="M289" s="6"/>
      <c r="N289" s="104">
        <f>N290+N292+N294</f>
        <v>3894200</v>
      </c>
      <c r="O289" s="109"/>
    </row>
    <row r="290" spans="1:15" s="51" customFormat="1" ht="32.25">
      <c r="A290" s="120" t="s">
        <v>229</v>
      </c>
      <c r="B290" s="121" t="s">
        <v>103</v>
      </c>
      <c r="C290" s="121" t="s">
        <v>66</v>
      </c>
      <c r="D290" s="121" t="s">
        <v>67</v>
      </c>
      <c r="E290" s="116" t="s">
        <v>340</v>
      </c>
      <c r="F290" s="117"/>
      <c r="G290" s="104">
        <f>G291</f>
        <v>1482300</v>
      </c>
      <c r="H290" s="113"/>
      <c r="I290" s="140">
        <f t="shared" si="22"/>
        <v>704</v>
      </c>
      <c r="J290" s="140">
        <f t="shared" si="22"/>
        <v>0</v>
      </c>
      <c r="K290" s="140">
        <f t="shared" si="22"/>
        <v>0</v>
      </c>
      <c r="L290" s="140">
        <f t="shared" si="22"/>
        <v>0</v>
      </c>
      <c r="M290" s="6"/>
      <c r="N290" s="104">
        <f>N291</f>
        <v>1482300</v>
      </c>
      <c r="O290" s="113"/>
    </row>
    <row r="291" spans="1:15" s="51" customFormat="1" ht="79.5">
      <c r="A291" s="122" t="s">
        <v>147</v>
      </c>
      <c r="B291" s="121" t="s">
        <v>103</v>
      </c>
      <c r="C291" s="121" t="s">
        <v>66</v>
      </c>
      <c r="D291" s="121" t="s">
        <v>67</v>
      </c>
      <c r="E291" s="116" t="s">
        <v>340</v>
      </c>
      <c r="F291" s="117" t="s">
        <v>124</v>
      </c>
      <c r="G291" s="104">
        <v>1482300</v>
      </c>
      <c r="H291" s="113"/>
      <c r="I291" s="140">
        <f>I292+I293</f>
        <v>704</v>
      </c>
      <c r="J291" s="140">
        <f>J292+J293</f>
        <v>0</v>
      </c>
      <c r="K291" s="140">
        <f>K292+K293</f>
        <v>0</v>
      </c>
      <c r="L291" s="140">
        <f>L292+L293</f>
        <v>0</v>
      </c>
      <c r="M291" s="6"/>
      <c r="N291" s="104">
        <v>1482300</v>
      </c>
      <c r="O291" s="113"/>
    </row>
    <row r="292" spans="1:15" s="51" customFormat="1" ht="32.25">
      <c r="A292" s="120" t="s">
        <v>146</v>
      </c>
      <c r="B292" s="121" t="s">
        <v>103</v>
      </c>
      <c r="C292" s="121" t="s">
        <v>66</v>
      </c>
      <c r="D292" s="121" t="s">
        <v>67</v>
      </c>
      <c r="E292" s="116" t="s">
        <v>341</v>
      </c>
      <c r="F292" s="117"/>
      <c r="G292" s="104">
        <f>G293</f>
        <v>2157600</v>
      </c>
      <c r="H292" s="113"/>
      <c r="I292" s="140">
        <v>304</v>
      </c>
      <c r="J292" s="140"/>
      <c r="K292" s="140"/>
      <c r="L292" s="145"/>
      <c r="M292" s="6"/>
      <c r="N292" s="104">
        <f>N293</f>
        <v>2157600</v>
      </c>
      <c r="O292" s="113"/>
    </row>
    <row r="293" spans="1:15" s="51" customFormat="1" ht="79.5">
      <c r="A293" s="122" t="s">
        <v>147</v>
      </c>
      <c r="B293" s="121" t="s">
        <v>103</v>
      </c>
      <c r="C293" s="121" t="s">
        <v>66</v>
      </c>
      <c r="D293" s="121" t="s">
        <v>67</v>
      </c>
      <c r="E293" s="116" t="s">
        <v>341</v>
      </c>
      <c r="F293" s="117" t="s">
        <v>124</v>
      </c>
      <c r="G293" s="80">
        <v>2157600</v>
      </c>
      <c r="H293" s="113"/>
      <c r="I293" s="140">
        <v>400</v>
      </c>
      <c r="J293" s="140"/>
      <c r="K293" s="140"/>
      <c r="L293" s="145"/>
      <c r="M293" s="6"/>
      <c r="N293" s="80">
        <v>2157600</v>
      </c>
      <c r="O293" s="113"/>
    </row>
    <row r="294" spans="1:15" s="51" customFormat="1" ht="32.25">
      <c r="A294" s="120" t="s">
        <v>148</v>
      </c>
      <c r="B294" s="121" t="s">
        <v>103</v>
      </c>
      <c r="C294" s="121" t="s">
        <v>66</v>
      </c>
      <c r="D294" s="121" t="s">
        <v>67</v>
      </c>
      <c r="E294" s="116" t="s">
        <v>342</v>
      </c>
      <c r="F294" s="117"/>
      <c r="G294" s="80">
        <f>G295</f>
        <v>254300</v>
      </c>
      <c r="H294" s="113"/>
      <c r="I294" s="140">
        <f>I295+I298</f>
        <v>109</v>
      </c>
      <c r="J294" s="140">
        <f>J295+J298</f>
        <v>0</v>
      </c>
      <c r="K294" s="140">
        <f>K295+K298</f>
        <v>109</v>
      </c>
      <c r="L294" s="140">
        <f>L295+L298</f>
        <v>0</v>
      </c>
      <c r="M294" s="6"/>
      <c r="N294" s="80">
        <f>N295</f>
        <v>254300</v>
      </c>
      <c r="O294" s="113"/>
    </row>
    <row r="295" spans="1:15" s="51" customFormat="1" ht="32.25">
      <c r="A295" s="73" t="s">
        <v>149</v>
      </c>
      <c r="B295" s="121" t="s">
        <v>103</v>
      </c>
      <c r="C295" s="121" t="s">
        <v>66</v>
      </c>
      <c r="D295" s="121" t="s">
        <v>67</v>
      </c>
      <c r="E295" s="116" t="s">
        <v>342</v>
      </c>
      <c r="F295" s="117" t="s">
        <v>125</v>
      </c>
      <c r="G295" s="80">
        <v>254300</v>
      </c>
      <c r="H295" s="113"/>
      <c r="I295" s="140">
        <f aca="true" t="shared" si="23" ref="I295:L296">I296</f>
        <v>3</v>
      </c>
      <c r="J295" s="140">
        <f t="shared" si="23"/>
        <v>0</v>
      </c>
      <c r="K295" s="140">
        <f t="shared" si="23"/>
        <v>3</v>
      </c>
      <c r="L295" s="140">
        <f t="shared" si="23"/>
        <v>0</v>
      </c>
      <c r="M295" s="6"/>
      <c r="N295" s="80">
        <v>254300</v>
      </c>
      <c r="O295" s="113"/>
    </row>
    <row r="296" spans="1:15" s="59" customFormat="1" ht="18.75">
      <c r="A296" s="123" t="s">
        <v>70</v>
      </c>
      <c r="B296" s="106" t="s">
        <v>103</v>
      </c>
      <c r="C296" s="106" t="s">
        <v>66</v>
      </c>
      <c r="D296" s="106" t="s">
        <v>112</v>
      </c>
      <c r="E296" s="106"/>
      <c r="F296" s="106"/>
      <c r="G296" s="108">
        <f>G297+G301</f>
        <v>494600</v>
      </c>
      <c r="H296" s="109"/>
      <c r="I296" s="144">
        <f t="shared" si="23"/>
        <v>3</v>
      </c>
      <c r="J296" s="144">
        <f t="shared" si="23"/>
        <v>0</v>
      </c>
      <c r="K296" s="144">
        <f t="shared" si="23"/>
        <v>3</v>
      </c>
      <c r="L296" s="144">
        <f t="shared" si="23"/>
        <v>0</v>
      </c>
      <c r="M296" s="123"/>
      <c r="N296" s="108">
        <f>N297+N301</f>
        <v>494600</v>
      </c>
      <c r="O296" s="109"/>
    </row>
    <row r="297" spans="1:15" s="51" customFormat="1" ht="32.25">
      <c r="A297" s="122" t="s">
        <v>173</v>
      </c>
      <c r="B297" s="121" t="s">
        <v>103</v>
      </c>
      <c r="C297" s="121" t="s">
        <v>66</v>
      </c>
      <c r="D297" s="121" t="s">
        <v>112</v>
      </c>
      <c r="E297" s="121" t="s">
        <v>171</v>
      </c>
      <c r="F297" s="121"/>
      <c r="G297" s="104">
        <f>G298</f>
        <v>144600</v>
      </c>
      <c r="H297" s="113"/>
      <c r="I297" s="140">
        <v>3</v>
      </c>
      <c r="J297" s="140"/>
      <c r="K297" s="140">
        <v>3</v>
      </c>
      <c r="L297" s="145"/>
      <c r="M297" s="6"/>
      <c r="N297" s="104">
        <f>N298</f>
        <v>144600</v>
      </c>
      <c r="O297" s="113"/>
    </row>
    <row r="298" spans="1:15" s="51" customFormat="1" ht="32.25">
      <c r="A298" s="73" t="s">
        <v>174</v>
      </c>
      <c r="B298" s="121" t="s">
        <v>103</v>
      </c>
      <c r="C298" s="121" t="s">
        <v>66</v>
      </c>
      <c r="D298" s="121" t="s">
        <v>112</v>
      </c>
      <c r="E298" s="121" t="s">
        <v>172</v>
      </c>
      <c r="F298" s="121"/>
      <c r="G298" s="104">
        <f>G299</f>
        <v>144600</v>
      </c>
      <c r="H298" s="113"/>
      <c r="I298" s="140">
        <f aca="true" t="shared" si="24" ref="I298:L299">I299</f>
        <v>106</v>
      </c>
      <c r="J298" s="140">
        <f t="shared" si="24"/>
        <v>0</v>
      </c>
      <c r="K298" s="140">
        <f t="shared" si="24"/>
        <v>106</v>
      </c>
      <c r="L298" s="140">
        <f t="shared" si="24"/>
        <v>0</v>
      </c>
      <c r="M298" s="6"/>
      <c r="N298" s="104">
        <f>N299</f>
        <v>144600</v>
      </c>
      <c r="O298" s="113"/>
    </row>
    <row r="299" spans="1:15" s="51" customFormat="1" ht="48">
      <c r="A299" s="22" t="s">
        <v>175</v>
      </c>
      <c r="B299" s="121" t="s">
        <v>103</v>
      </c>
      <c r="C299" s="121" t="s">
        <v>66</v>
      </c>
      <c r="D299" s="121" t="s">
        <v>112</v>
      </c>
      <c r="E299" s="121" t="s">
        <v>170</v>
      </c>
      <c r="F299" s="121"/>
      <c r="G299" s="104">
        <f>G300</f>
        <v>144600</v>
      </c>
      <c r="H299" s="113"/>
      <c r="I299" s="140">
        <f t="shared" si="24"/>
        <v>106</v>
      </c>
      <c r="J299" s="140">
        <f t="shared" si="24"/>
        <v>0</v>
      </c>
      <c r="K299" s="140">
        <f t="shared" si="24"/>
        <v>106</v>
      </c>
      <c r="L299" s="140">
        <f t="shared" si="24"/>
        <v>0</v>
      </c>
      <c r="M299" s="6"/>
      <c r="N299" s="104">
        <f>N300</f>
        <v>144600</v>
      </c>
      <c r="O299" s="113"/>
    </row>
    <row r="300" spans="1:15" s="51" customFormat="1" ht="32.25">
      <c r="A300" s="6" t="s">
        <v>149</v>
      </c>
      <c r="B300" s="121" t="s">
        <v>103</v>
      </c>
      <c r="C300" s="121" t="s">
        <v>66</v>
      </c>
      <c r="D300" s="121" t="s">
        <v>112</v>
      </c>
      <c r="E300" s="121" t="s">
        <v>170</v>
      </c>
      <c r="F300" s="117" t="s">
        <v>125</v>
      </c>
      <c r="G300" s="104">
        <f>60000+53600+31000</f>
        <v>144600</v>
      </c>
      <c r="H300" s="113"/>
      <c r="I300" s="140">
        <v>106</v>
      </c>
      <c r="J300" s="140"/>
      <c r="K300" s="140">
        <v>106</v>
      </c>
      <c r="L300" s="145"/>
      <c r="M300" s="6"/>
      <c r="N300" s="104">
        <f>60000+53600+31000</f>
        <v>144600</v>
      </c>
      <c r="O300" s="113"/>
    </row>
    <row r="301" spans="1:15" s="51" customFormat="1" ht="32.25">
      <c r="A301" s="22" t="s">
        <v>140</v>
      </c>
      <c r="B301" s="121" t="s">
        <v>103</v>
      </c>
      <c r="C301" s="121" t="s">
        <v>66</v>
      </c>
      <c r="D301" s="121" t="s">
        <v>112</v>
      </c>
      <c r="E301" s="121" t="s">
        <v>139</v>
      </c>
      <c r="F301" s="117"/>
      <c r="G301" s="104">
        <f>G302</f>
        <v>350000</v>
      </c>
      <c r="H301" s="113"/>
      <c r="I301" s="140">
        <f aca="true" t="shared" si="25" ref="I301:L302">I302</f>
        <v>6</v>
      </c>
      <c r="J301" s="140">
        <f t="shared" si="25"/>
        <v>0</v>
      </c>
      <c r="K301" s="140">
        <f t="shared" si="25"/>
        <v>6</v>
      </c>
      <c r="L301" s="140">
        <f t="shared" si="25"/>
        <v>0</v>
      </c>
      <c r="M301" s="6"/>
      <c r="N301" s="104">
        <f>N302</f>
        <v>350000</v>
      </c>
      <c r="O301" s="113"/>
    </row>
    <row r="302" spans="1:15" s="51" customFormat="1" ht="32.25">
      <c r="A302" s="120" t="s">
        <v>57</v>
      </c>
      <c r="B302" s="121" t="s">
        <v>103</v>
      </c>
      <c r="C302" s="121" t="s">
        <v>66</v>
      </c>
      <c r="D302" s="121" t="s">
        <v>112</v>
      </c>
      <c r="E302" s="121" t="s">
        <v>55</v>
      </c>
      <c r="F302" s="117"/>
      <c r="G302" s="104">
        <f>G303</f>
        <v>350000</v>
      </c>
      <c r="H302" s="113"/>
      <c r="I302" s="140">
        <f t="shared" si="25"/>
        <v>6</v>
      </c>
      <c r="J302" s="140">
        <f t="shared" si="25"/>
        <v>0</v>
      </c>
      <c r="K302" s="140">
        <f t="shared" si="25"/>
        <v>6</v>
      </c>
      <c r="L302" s="140">
        <f t="shared" si="25"/>
        <v>0</v>
      </c>
      <c r="M302" s="6"/>
      <c r="N302" s="104">
        <f>N303</f>
        <v>350000</v>
      </c>
      <c r="O302" s="113"/>
    </row>
    <row r="303" spans="1:15" s="51" customFormat="1" ht="18.75">
      <c r="A303" s="120" t="s">
        <v>169</v>
      </c>
      <c r="B303" s="121" t="s">
        <v>103</v>
      </c>
      <c r="C303" s="121" t="s">
        <v>66</v>
      </c>
      <c r="D303" s="121" t="s">
        <v>112</v>
      </c>
      <c r="E303" s="121" t="s">
        <v>56</v>
      </c>
      <c r="F303" s="117"/>
      <c r="G303" s="104">
        <f>G305+G304</f>
        <v>350000</v>
      </c>
      <c r="H303" s="113"/>
      <c r="I303" s="140">
        <f>I305</f>
        <v>6</v>
      </c>
      <c r="J303" s="140">
        <f>J305</f>
        <v>0</v>
      </c>
      <c r="K303" s="140">
        <f>K305</f>
        <v>6</v>
      </c>
      <c r="L303" s="140">
        <f>L305</f>
        <v>0</v>
      </c>
      <c r="M303" s="6"/>
      <c r="N303" s="104">
        <f>N305+N304</f>
        <v>350000</v>
      </c>
      <c r="O303" s="113"/>
    </row>
    <row r="304" spans="1:15" s="51" customFormat="1" ht="79.5">
      <c r="A304" s="122" t="s">
        <v>147</v>
      </c>
      <c r="B304" s="121" t="s">
        <v>103</v>
      </c>
      <c r="C304" s="121" t="s">
        <v>66</v>
      </c>
      <c r="D304" s="121" t="s">
        <v>112</v>
      </c>
      <c r="E304" s="121" t="s">
        <v>56</v>
      </c>
      <c r="F304" s="117" t="s">
        <v>124</v>
      </c>
      <c r="G304" s="104">
        <v>60000</v>
      </c>
      <c r="H304" s="113"/>
      <c r="I304" s="140"/>
      <c r="J304" s="140"/>
      <c r="K304" s="140"/>
      <c r="L304" s="140"/>
      <c r="M304" s="6"/>
      <c r="N304" s="104">
        <v>60000</v>
      </c>
      <c r="O304" s="113"/>
    </row>
    <row r="305" spans="1:15" s="51" customFormat="1" ht="32.25">
      <c r="A305" s="6" t="s">
        <v>149</v>
      </c>
      <c r="B305" s="121" t="s">
        <v>103</v>
      </c>
      <c r="C305" s="121" t="s">
        <v>66</v>
      </c>
      <c r="D305" s="121" t="s">
        <v>112</v>
      </c>
      <c r="E305" s="121" t="s">
        <v>56</v>
      </c>
      <c r="F305" s="117" t="s">
        <v>125</v>
      </c>
      <c r="G305" s="80">
        <f>20000+270000</f>
        <v>290000</v>
      </c>
      <c r="H305" s="113"/>
      <c r="I305" s="140">
        <f aca="true" t="shared" si="26" ref="I305:L308">I306</f>
        <v>6</v>
      </c>
      <c r="J305" s="140">
        <f t="shared" si="26"/>
        <v>0</v>
      </c>
      <c r="K305" s="140">
        <f t="shared" si="26"/>
        <v>6</v>
      </c>
      <c r="L305" s="140">
        <f t="shared" si="26"/>
        <v>0</v>
      </c>
      <c r="M305" s="6"/>
      <c r="N305" s="80">
        <f>20000+270000</f>
        <v>290000</v>
      </c>
      <c r="O305" s="113"/>
    </row>
    <row r="306" spans="1:15" s="59" customFormat="1" ht="18.75">
      <c r="A306" s="105" t="s">
        <v>82</v>
      </c>
      <c r="B306" s="106" t="s">
        <v>103</v>
      </c>
      <c r="C306" s="115" t="s">
        <v>83</v>
      </c>
      <c r="D306" s="115"/>
      <c r="E306" s="106"/>
      <c r="F306" s="115"/>
      <c r="G306" s="108">
        <f>G307</f>
        <v>6000</v>
      </c>
      <c r="H306" s="109"/>
      <c r="I306" s="144">
        <f t="shared" si="26"/>
        <v>6</v>
      </c>
      <c r="J306" s="144">
        <f t="shared" si="26"/>
        <v>0</v>
      </c>
      <c r="K306" s="144">
        <f t="shared" si="26"/>
        <v>6</v>
      </c>
      <c r="L306" s="144">
        <f t="shared" si="26"/>
        <v>0</v>
      </c>
      <c r="M306" s="123"/>
      <c r="N306" s="108">
        <f>N307</f>
        <v>6000</v>
      </c>
      <c r="O306" s="109"/>
    </row>
    <row r="307" spans="1:15" s="59" customFormat="1" ht="18.75">
      <c r="A307" s="105" t="s">
        <v>106</v>
      </c>
      <c r="B307" s="106" t="s">
        <v>103</v>
      </c>
      <c r="C307" s="115" t="s">
        <v>83</v>
      </c>
      <c r="D307" s="115" t="s">
        <v>66</v>
      </c>
      <c r="E307" s="106"/>
      <c r="F307" s="106"/>
      <c r="G307" s="108">
        <f>G308</f>
        <v>6000</v>
      </c>
      <c r="H307" s="109"/>
      <c r="I307" s="144">
        <f t="shared" si="26"/>
        <v>6</v>
      </c>
      <c r="J307" s="144">
        <f t="shared" si="26"/>
        <v>0</v>
      </c>
      <c r="K307" s="144">
        <f t="shared" si="26"/>
        <v>6</v>
      </c>
      <c r="L307" s="144">
        <f t="shared" si="26"/>
        <v>0</v>
      </c>
      <c r="M307" s="123"/>
      <c r="N307" s="108">
        <f>N308</f>
        <v>6000</v>
      </c>
      <c r="O307" s="109"/>
    </row>
    <row r="308" spans="1:15" s="51" customFormat="1" ht="32.25">
      <c r="A308" s="22" t="s">
        <v>161</v>
      </c>
      <c r="B308" s="40" t="s">
        <v>103</v>
      </c>
      <c r="C308" s="117" t="s">
        <v>83</v>
      </c>
      <c r="D308" s="117" t="s">
        <v>66</v>
      </c>
      <c r="E308" s="121" t="s">
        <v>159</v>
      </c>
      <c r="F308" s="117"/>
      <c r="G308" s="80">
        <f>G309</f>
        <v>6000</v>
      </c>
      <c r="H308" s="113"/>
      <c r="I308" s="140">
        <f t="shared" si="26"/>
        <v>6</v>
      </c>
      <c r="J308" s="140">
        <f t="shared" si="26"/>
        <v>0</v>
      </c>
      <c r="K308" s="140">
        <f t="shared" si="26"/>
        <v>6</v>
      </c>
      <c r="L308" s="140">
        <f t="shared" si="26"/>
        <v>0</v>
      </c>
      <c r="M308" s="6"/>
      <c r="N308" s="80">
        <f>N309</f>
        <v>6000</v>
      </c>
      <c r="O308" s="113"/>
    </row>
    <row r="309" spans="1:15" s="51" customFormat="1" ht="32.25">
      <c r="A309" s="156" t="s">
        <v>162</v>
      </c>
      <c r="B309" s="40" t="s">
        <v>103</v>
      </c>
      <c r="C309" s="117" t="s">
        <v>83</v>
      </c>
      <c r="D309" s="117" t="s">
        <v>66</v>
      </c>
      <c r="E309" s="121" t="s">
        <v>160</v>
      </c>
      <c r="F309" s="117"/>
      <c r="G309" s="80">
        <f>G310</f>
        <v>6000</v>
      </c>
      <c r="H309" s="113"/>
      <c r="I309" s="140">
        <v>6</v>
      </c>
      <c r="J309" s="140"/>
      <c r="K309" s="140">
        <v>6</v>
      </c>
      <c r="L309" s="145"/>
      <c r="M309" s="6"/>
      <c r="N309" s="80">
        <f>N310</f>
        <v>6000</v>
      </c>
      <c r="O309" s="113"/>
    </row>
    <row r="310" spans="1:15" s="51" customFormat="1" ht="18.75">
      <c r="A310" s="22" t="s">
        <v>114</v>
      </c>
      <c r="B310" s="40" t="s">
        <v>103</v>
      </c>
      <c r="C310" s="117" t="s">
        <v>83</v>
      </c>
      <c r="D310" s="117" t="s">
        <v>66</v>
      </c>
      <c r="E310" s="121" t="s">
        <v>41</v>
      </c>
      <c r="F310" s="117"/>
      <c r="G310" s="104">
        <f>G311</f>
        <v>6000</v>
      </c>
      <c r="H310" s="113"/>
      <c r="I310" s="13" t="e">
        <f>I318</f>
        <v>#REF!</v>
      </c>
      <c r="J310" s="13" t="e">
        <f>J318</f>
        <v>#REF!</v>
      </c>
      <c r="K310" s="13" t="e">
        <f>K318</f>
        <v>#REF!</v>
      </c>
      <c r="L310" s="13" t="e">
        <f>L318</f>
        <v>#REF!</v>
      </c>
      <c r="M310" s="123">
        <v>-150</v>
      </c>
      <c r="N310" s="104">
        <f>N311</f>
        <v>6000</v>
      </c>
      <c r="O310" s="113"/>
    </row>
    <row r="311" spans="1:15" s="51" customFormat="1" ht="18.75">
      <c r="A311" s="22" t="s">
        <v>129</v>
      </c>
      <c r="B311" s="40" t="s">
        <v>103</v>
      </c>
      <c r="C311" s="117" t="s">
        <v>83</v>
      </c>
      <c r="D311" s="117" t="s">
        <v>66</v>
      </c>
      <c r="E311" s="121" t="s">
        <v>41</v>
      </c>
      <c r="F311" s="117" t="s">
        <v>128</v>
      </c>
      <c r="G311" s="104">
        <v>6000</v>
      </c>
      <c r="H311" s="113"/>
      <c r="I311" s="13"/>
      <c r="J311" s="13"/>
      <c r="K311" s="13"/>
      <c r="L311" s="13"/>
      <c r="M311" s="6"/>
      <c r="N311" s="104">
        <v>6000</v>
      </c>
      <c r="O311" s="113"/>
    </row>
    <row r="312" spans="1:15" s="51" customFormat="1" ht="18.75">
      <c r="A312" s="120"/>
      <c r="B312" s="121"/>
      <c r="C312" s="117"/>
      <c r="D312" s="117"/>
      <c r="E312" s="121"/>
      <c r="F312" s="117"/>
      <c r="G312" s="104"/>
      <c r="H312" s="113"/>
      <c r="I312" s="13"/>
      <c r="J312" s="13"/>
      <c r="K312" s="13"/>
      <c r="L312" s="13"/>
      <c r="M312" s="6"/>
      <c r="N312" s="104"/>
      <c r="O312" s="113"/>
    </row>
    <row r="313" spans="1:15" s="59" customFormat="1" ht="48">
      <c r="A313" s="105" t="s">
        <v>119</v>
      </c>
      <c r="B313" s="106" t="s">
        <v>104</v>
      </c>
      <c r="C313" s="107"/>
      <c r="D313" s="115"/>
      <c r="E313" s="107"/>
      <c r="F313" s="115"/>
      <c r="G313" s="108">
        <f>G314+G356+G432+G442+G475</f>
        <v>267711468.99</v>
      </c>
      <c r="H313" s="109">
        <f>H314+H356+H432+H442+H475</f>
        <v>143740080</v>
      </c>
      <c r="I313" s="144"/>
      <c r="J313" s="144"/>
      <c r="K313" s="144"/>
      <c r="L313" s="144"/>
      <c r="M313" s="123"/>
      <c r="N313" s="108">
        <f>N314+N356+N432+N442+N475</f>
        <v>280836968.99</v>
      </c>
      <c r="O313" s="109">
        <f>O314+O356+O432+O442+O475</f>
        <v>156095080</v>
      </c>
    </row>
    <row r="314" spans="1:15" s="59" customFormat="1" ht="18.75">
      <c r="A314" s="124" t="s">
        <v>65</v>
      </c>
      <c r="B314" s="106" t="s">
        <v>104</v>
      </c>
      <c r="C314" s="106" t="s">
        <v>66</v>
      </c>
      <c r="D314" s="106"/>
      <c r="E314" s="106"/>
      <c r="F314" s="115"/>
      <c r="G314" s="108">
        <f>G315+G320</f>
        <v>9012680</v>
      </c>
      <c r="H314" s="109">
        <f>H315+H320</f>
        <v>2080</v>
      </c>
      <c r="I314" s="144"/>
      <c r="J314" s="144"/>
      <c r="K314" s="144"/>
      <c r="L314" s="144"/>
      <c r="M314" s="123"/>
      <c r="N314" s="108">
        <f>N315+N320</f>
        <v>9012680</v>
      </c>
      <c r="O314" s="109">
        <f>O315+O320</f>
        <v>2080</v>
      </c>
    </row>
    <row r="315" spans="1:15" s="59" customFormat="1" ht="51.75" customHeight="1">
      <c r="A315" s="124" t="s">
        <v>89</v>
      </c>
      <c r="B315" s="106" t="s">
        <v>104</v>
      </c>
      <c r="C315" s="106" t="s">
        <v>66</v>
      </c>
      <c r="D315" s="106" t="s">
        <v>69</v>
      </c>
      <c r="E315" s="106"/>
      <c r="F315" s="115"/>
      <c r="G315" s="108">
        <f>G316</f>
        <v>7846500</v>
      </c>
      <c r="H315" s="109"/>
      <c r="I315" s="144"/>
      <c r="J315" s="144"/>
      <c r="K315" s="144"/>
      <c r="L315" s="144"/>
      <c r="M315" s="123"/>
      <c r="N315" s="108">
        <f>N316</f>
        <v>7846500</v>
      </c>
      <c r="O315" s="109"/>
    </row>
    <row r="316" spans="1:15" s="51" customFormat="1" ht="32.25">
      <c r="A316" s="120" t="s">
        <v>26</v>
      </c>
      <c r="B316" s="40" t="s">
        <v>104</v>
      </c>
      <c r="C316" s="40" t="s">
        <v>66</v>
      </c>
      <c r="D316" s="40" t="s">
        <v>69</v>
      </c>
      <c r="E316" s="121" t="s">
        <v>25</v>
      </c>
      <c r="F316" s="117"/>
      <c r="G316" s="104">
        <f>G317</f>
        <v>7846500</v>
      </c>
      <c r="H316" s="113"/>
      <c r="I316" s="13"/>
      <c r="J316" s="13"/>
      <c r="K316" s="13"/>
      <c r="L316" s="13"/>
      <c r="M316" s="6"/>
      <c r="N316" s="104">
        <f>N317</f>
        <v>7846500</v>
      </c>
      <c r="O316" s="113"/>
    </row>
    <row r="317" spans="1:15" s="51" customFormat="1" ht="63.75">
      <c r="A317" s="120" t="s">
        <v>322</v>
      </c>
      <c r="B317" s="40" t="s">
        <v>104</v>
      </c>
      <c r="C317" s="40" t="s">
        <v>66</v>
      </c>
      <c r="D317" s="40" t="s">
        <v>69</v>
      </c>
      <c r="E317" s="121" t="s">
        <v>231</v>
      </c>
      <c r="F317" s="117"/>
      <c r="G317" s="104">
        <f>G318</f>
        <v>7846500</v>
      </c>
      <c r="H317" s="113"/>
      <c r="I317" s="13"/>
      <c r="J317" s="13"/>
      <c r="K317" s="13"/>
      <c r="L317" s="13"/>
      <c r="M317" s="6"/>
      <c r="N317" s="104">
        <f>N318</f>
        <v>7846500</v>
      </c>
      <c r="O317" s="113"/>
    </row>
    <row r="318" spans="1:15" s="51" customFormat="1" ht="32.25">
      <c r="A318" s="120" t="s">
        <v>146</v>
      </c>
      <c r="B318" s="40" t="s">
        <v>104</v>
      </c>
      <c r="C318" s="40" t="s">
        <v>66</v>
      </c>
      <c r="D318" s="40" t="s">
        <v>69</v>
      </c>
      <c r="E318" s="121" t="s">
        <v>230</v>
      </c>
      <c r="F318" s="117"/>
      <c r="G318" s="104">
        <f>G319</f>
        <v>7846500</v>
      </c>
      <c r="H318" s="113"/>
      <c r="I318" s="140" t="e">
        <f>I319+I327+I344</f>
        <v>#REF!</v>
      </c>
      <c r="J318" s="140" t="e">
        <f>J319+J327+J344</f>
        <v>#REF!</v>
      </c>
      <c r="K318" s="140" t="e">
        <f>K319+K327+K344</f>
        <v>#REF!</v>
      </c>
      <c r="L318" s="140" t="e">
        <f>L319+L327+L344</f>
        <v>#REF!</v>
      </c>
      <c r="M318" s="6"/>
      <c r="N318" s="104">
        <f>N319</f>
        <v>7846500</v>
      </c>
      <c r="O318" s="113"/>
    </row>
    <row r="319" spans="1:15" s="51" customFormat="1" ht="79.5">
      <c r="A319" s="120" t="s">
        <v>147</v>
      </c>
      <c r="B319" s="40" t="s">
        <v>104</v>
      </c>
      <c r="C319" s="40" t="s">
        <v>66</v>
      </c>
      <c r="D319" s="40" t="s">
        <v>69</v>
      </c>
      <c r="E319" s="121" t="s">
        <v>230</v>
      </c>
      <c r="F319" s="117" t="s">
        <v>124</v>
      </c>
      <c r="G319" s="104">
        <v>7846500</v>
      </c>
      <c r="H319" s="113"/>
      <c r="I319" s="140">
        <f>I320</f>
        <v>0</v>
      </c>
      <c r="J319" s="140">
        <f>J320</f>
        <v>0</v>
      </c>
      <c r="K319" s="140">
        <f>K320</f>
        <v>0</v>
      </c>
      <c r="L319" s="140">
        <f>L320</f>
        <v>0</v>
      </c>
      <c r="M319" s="6"/>
      <c r="N319" s="104">
        <v>7846500</v>
      </c>
      <c r="O319" s="113"/>
    </row>
    <row r="320" spans="1:15" s="59" customFormat="1" ht="18.75">
      <c r="A320" s="123" t="s">
        <v>70</v>
      </c>
      <c r="B320" s="106" t="s">
        <v>104</v>
      </c>
      <c r="C320" s="115" t="s">
        <v>66</v>
      </c>
      <c r="D320" s="115" t="s">
        <v>112</v>
      </c>
      <c r="E320" s="106"/>
      <c r="F320" s="115"/>
      <c r="G320" s="108">
        <f>G321+G327+G333+G337+G343+G347+G351</f>
        <v>1166180</v>
      </c>
      <c r="H320" s="109">
        <f>H321+H327+H333+H337+H343+H347+H351</f>
        <v>2080</v>
      </c>
      <c r="I320" s="144"/>
      <c r="J320" s="144"/>
      <c r="K320" s="144"/>
      <c r="L320" s="144"/>
      <c r="M320" s="123"/>
      <c r="N320" s="108">
        <f>N321+N327+N333+N337+N343+N347+N351</f>
        <v>1166180</v>
      </c>
      <c r="O320" s="109">
        <f>O321+O327+O333+O337+O343+O347+O351</f>
        <v>2080</v>
      </c>
    </row>
    <row r="321" spans="1:15" s="51" customFormat="1" ht="32.25">
      <c r="A321" s="120" t="s">
        <v>26</v>
      </c>
      <c r="B321" s="121" t="s">
        <v>104</v>
      </c>
      <c r="C321" s="117" t="s">
        <v>66</v>
      </c>
      <c r="D321" s="117" t="s">
        <v>112</v>
      </c>
      <c r="E321" s="112" t="s">
        <v>25</v>
      </c>
      <c r="F321" s="112"/>
      <c r="G321" s="104">
        <f>G322</f>
        <v>270000</v>
      </c>
      <c r="H321" s="113"/>
      <c r="I321" s="140">
        <f aca="true" t="shared" si="27" ref="I321:L323">I322</f>
        <v>1968.3</v>
      </c>
      <c r="J321" s="140">
        <f t="shared" si="27"/>
        <v>0</v>
      </c>
      <c r="K321" s="140">
        <f t="shared" si="27"/>
        <v>1921.4</v>
      </c>
      <c r="L321" s="140">
        <f t="shared" si="27"/>
        <v>0</v>
      </c>
      <c r="M321" s="6"/>
      <c r="N321" s="104">
        <f>N322</f>
        <v>270000</v>
      </c>
      <c r="O321" s="113"/>
    </row>
    <row r="322" spans="1:15" s="51" customFormat="1" ht="32.25">
      <c r="A322" s="125" t="s">
        <v>27</v>
      </c>
      <c r="B322" s="121" t="s">
        <v>104</v>
      </c>
      <c r="C322" s="117" t="s">
        <v>66</v>
      </c>
      <c r="D322" s="117" t="s">
        <v>112</v>
      </c>
      <c r="E322" s="40" t="s">
        <v>24</v>
      </c>
      <c r="F322" s="40"/>
      <c r="G322" s="104">
        <f>G323+G325</f>
        <v>270000</v>
      </c>
      <c r="H322" s="113"/>
      <c r="I322" s="140">
        <f t="shared" si="27"/>
        <v>1968.3</v>
      </c>
      <c r="J322" s="140">
        <f t="shared" si="27"/>
        <v>0</v>
      </c>
      <c r="K322" s="140">
        <f t="shared" si="27"/>
        <v>1921.4</v>
      </c>
      <c r="L322" s="140">
        <f t="shared" si="27"/>
        <v>0</v>
      </c>
      <c r="M322" s="6"/>
      <c r="N322" s="104">
        <f>N323+N325</f>
        <v>270000</v>
      </c>
      <c r="O322" s="113"/>
    </row>
    <row r="323" spans="1:15" s="51" customFormat="1" ht="32.25">
      <c r="A323" s="125" t="s">
        <v>233</v>
      </c>
      <c r="B323" s="121" t="s">
        <v>104</v>
      </c>
      <c r="C323" s="117" t="s">
        <v>66</v>
      </c>
      <c r="D323" s="117" t="s">
        <v>112</v>
      </c>
      <c r="E323" s="121" t="s">
        <v>232</v>
      </c>
      <c r="F323" s="40"/>
      <c r="G323" s="104">
        <f>G324</f>
        <v>200000</v>
      </c>
      <c r="H323" s="113"/>
      <c r="I323" s="140">
        <f t="shared" si="27"/>
        <v>1968.3</v>
      </c>
      <c r="J323" s="140">
        <f t="shared" si="27"/>
        <v>0</v>
      </c>
      <c r="K323" s="140">
        <f t="shared" si="27"/>
        <v>1921.4</v>
      </c>
      <c r="L323" s="140">
        <f t="shared" si="27"/>
        <v>0</v>
      </c>
      <c r="M323" s="6"/>
      <c r="N323" s="104">
        <f>N324</f>
        <v>200000</v>
      </c>
      <c r="O323" s="113"/>
    </row>
    <row r="324" spans="1:15" s="51" customFormat="1" ht="32.25">
      <c r="A324" s="125" t="s">
        <v>149</v>
      </c>
      <c r="B324" s="121" t="s">
        <v>104</v>
      </c>
      <c r="C324" s="117" t="s">
        <v>66</v>
      </c>
      <c r="D324" s="117" t="s">
        <v>112</v>
      </c>
      <c r="E324" s="121" t="s">
        <v>232</v>
      </c>
      <c r="F324" s="40" t="s">
        <v>125</v>
      </c>
      <c r="G324" s="80">
        <v>200000</v>
      </c>
      <c r="H324" s="113"/>
      <c r="I324" s="140">
        <f>I325+I326</f>
        <v>1968.3</v>
      </c>
      <c r="J324" s="140">
        <f>J325+J326</f>
        <v>0</v>
      </c>
      <c r="K324" s="140">
        <f>K325+K326</f>
        <v>1921.4</v>
      </c>
      <c r="L324" s="140">
        <f>L325+L326</f>
        <v>0</v>
      </c>
      <c r="M324" s="6"/>
      <c r="N324" s="80">
        <v>200000</v>
      </c>
      <c r="O324" s="113"/>
    </row>
    <row r="325" spans="1:15" s="51" customFormat="1" ht="32.25">
      <c r="A325" s="125" t="s">
        <v>235</v>
      </c>
      <c r="B325" s="121" t="s">
        <v>104</v>
      </c>
      <c r="C325" s="117" t="s">
        <v>66</v>
      </c>
      <c r="D325" s="117" t="s">
        <v>112</v>
      </c>
      <c r="E325" s="121" t="s">
        <v>234</v>
      </c>
      <c r="F325" s="40"/>
      <c r="G325" s="104">
        <f>G326</f>
        <v>70000</v>
      </c>
      <c r="H325" s="113"/>
      <c r="I325" s="140">
        <v>1907.3</v>
      </c>
      <c r="J325" s="140"/>
      <c r="K325" s="140">
        <f>1605+305.4</f>
        <v>1910.4</v>
      </c>
      <c r="L325" s="145"/>
      <c r="M325" s="6"/>
      <c r="N325" s="104">
        <f>N326</f>
        <v>70000</v>
      </c>
      <c r="O325" s="113"/>
    </row>
    <row r="326" spans="1:15" s="51" customFormat="1" ht="32.25">
      <c r="A326" s="125" t="s">
        <v>149</v>
      </c>
      <c r="B326" s="121" t="s">
        <v>104</v>
      </c>
      <c r="C326" s="117" t="s">
        <v>66</v>
      </c>
      <c r="D326" s="117" t="s">
        <v>112</v>
      </c>
      <c r="E326" s="121" t="s">
        <v>234</v>
      </c>
      <c r="F326" s="40" t="s">
        <v>125</v>
      </c>
      <c r="G326" s="104">
        <v>70000</v>
      </c>
      <c r="H326" s="113"/>
      <c r="I326" s="140">
        <f>11+50</f>
        <v>61</v>
      </c>
      <c r="J326" s="140"/>
      <c r="K326" s="140">
        <v>11</v>
      </c>
      <c r="L326" s="145"/>
      <c r="M326" s="6"/>
      <c r="N326" s="104">
        <v>70000</v>
      </c>
      <c r="O326" s="113"/>
    </row>
    <row r="327" spans="1:15" s="51" customFormat="1" ht="32.25">
      <c r="A327" s="125" t="s">
        <v>161</v>
      </c>
      <c r="B327" s="121" t="s">
        <v>104</v>
      </c>
      <c r="C327" s="117" t="s">
        <v>66</v>
      </c>
      <c r="D327" s="117" t="s">
        <v>112</v>
      </c>
      <c r="E327" s="121" t="s">
        <v>159</v>
      </c>
      <c r="F327" s="40"/>
      <c r="G327" s="104">
        <f>G328+G331</f>
        <v>75000</v>
      </c>
      <c r="H327" s="113"/>
      <c r="I327" s="140">
        <f>I328</f>
        <v>3894.2</v>
      </c>
      <c r="J327" s="140">
        <f>J328</f>
        <v>0</v>
      </c>
      <c r="K327" s="140">
        <f>K328</f>
        <v>3876.8</v>
      </c>
      <c r="L327" s="140">
        <f>L328</f>
        <v>0</v>
      </c>
      <c r="M327" s="6"/>
      <c r="N327" s="104">
        <f>N328+N331</f>
        <v>75000</v>
      </c>
      <c r="O327" s="113"/>
    </row>
    <row r="328" spans="1:15" s="51" customFormat="1" ht="48">
      <c r="A328" s="22" t="s">
        <v>238</v>
      </c>
      <c r="B328" s="121" t="s">
        <v>104</v>
      </c>
      <c r="C328" s="117" t="s">
        <v>66</v>
      </c>
      <c r="D328" s="117" t="s">
        <v>112</v>
      </c>
      <c r="E328" s="121" t="s">
        <v>237</v>
      </c>
      <c r="F328" s="40"/>
      <c r="G328" s="104">
        <f>G329</f>
        <v>45000</v>
      </c>
      <c r="H328" s="113"/>
      <c r="I328" s="140">
        <f>I329+I338</f>
        <v>3894.2</v>
      </c>
      <c r="J328" s="140">
        <f>J329+J338</f>
        <v>0</v>
      </c>
      <c r="K328" s="140">
        <f>K329+K338</f>
        <v>3876.8</v>
      </c>
      <c r="L328" s="140">
        <f>L329+L338</f>
        <v>0</v>
      </c>
      <c r="M328" s="6"/>
      <c r="N328" s="104">
        <f>N329</f>
        <v>45000</v>
      </c>
      <c r="O328" s="113"/>
    </row>
    <row r="329" spans="1:15" s="51" customFormat="1" ht="32.25">
      <c r="A329" s="6" t="s">
        <v>163</v>
      </c>
      <c r="B329" s="121" t="s">
        <v>104</v>
      </c>
      <c r="C329" s="117" t="s">
        <v>66</v>
      </c>
      <c r="D329" s="117" t="s">
        <v>112</v>
      </c>
      <c r="E329" s="121" t="s">
        <v>236</v>
      </c>
      <c r="F329" s="121"/>
      <c r="G329" s="104">
        <f>G330</f>
        <v>45000</v>
      </c>
      <c r="H329" s="113"/>
      <c r="I329" s="140">
        <f>I330</f>
        <v>2411.9</v>
      </c>
      <c r="J329" s="140">
        <f>J330</f>
        <v>0</v>
      </c>
      <c r="K329" s="140">
        <f>K330</f>
        <v>2411.9</v>
      </c>
      <c r="L329" s="140">
        <f>L330</f>
        <v>0</v>
      </c>
      <c r="M329" s="6"/>
      <c r="N329" s="104">
        <f>N330</f>
        <v>45000</v>
      </c>
      <c r="O329" s="113"/>
    </row>
    <row r="330" spans="1:15" s="51" customFormat="1" ht="32.25">
      <c r="A330" s="125" t="s">
        <v>149</v>
      </c>
      <c r="B330" s="121" t="s">
        <v>104</v>
      </c>
      <c r="C330" s="117" t="s">
        <v>66</v>
      </c>
      <c r="D330" s="117" t="s">
        <v>112</v>
      </c>
      <c r="E330" s="121" t="s">
        <v>236</v>
      </c>
      <c r="F330" s="121" t="s">
        <v>125</v>
      </c>
      <c r="G330" s="104">
        <v>45000</v>
      </c>
      <c r="H330" s="113"/>
      <c r="I330" s="140">
        <f>I331+I335</f>
        <v>2411.9</v>
      </c>
      <c r="J330" s="140">
        <f>J331+J335</f>
        <v>0</v>
      </c>
      <c r="K330" s="140">
        <f>K331+K335</f>
        <v>2411.9</v>
      </c>
      <c r="L330" s="140">
        <f>L331+L335</f>
        <v>0</v>
      </c>
      <c r="M330" s="6"/>
      <c r="N330" s="104">
        <v>45000</v>
      </c>
      <c r="O330" s="113"/>
    </row>
    <row r="331" spans="1:15" s="51" customFormat="1" ht="48">
      <c r="A331" s="120" t="s">
        <v>165</v>
      </c>
      <c r="B331" s="121" t="s">
        <v>104</v>
      </c>
      <c r="C331" s="117" t="s">
        <v>66</v>
      </c>
      <c r="D331" s="117" t="s">
        <v>112</v>
      </c>
      <c r="E331" s="121" t="s">
        <v>239</v>
      </c>
      <c r="F331" s="121"/>
      <c r="G331" s="104">
        <f>G332</f>
        <v>30000</v>
      </c>
      <c r="H331" s="113"/>
      <c r="I331" s="140">
        <f>I332</f>
        <v>2157.6</v>
      </c>
      <c r="J331" s="140">
        <f>J332</f>
        <v>0</v>
      </c>
      <c r="K331" s="140">
        <f>K332</f>
        <v>2142.6</v>
      </c>
      <c r="L331" s="140">
        <f>L332</f>
        <v>0</v>
      </c>
      <c r="M331" s="6"/>
      <c r="N331" s="104">
        <f>N332</f>
        <v>30000</v>
      </c>
      <c r="O331" s="113"/>
    </row>
    <row r="332" spans="1:15" s="51" customFormat="1" ht="32.25">
      <c r="A332" s="125" t="s">
        <v>149</v>
      </c>
      <c r="B332" s="121" t="s">
        <v>104</v>
      </c>
      <c r="C332" s="117" t="s">
        <v>66</v>
      </c>
      <c r="D332" s="117" t="s">
        <v>112</v>
      </c>
      <c r="E332" s="121" t="s">
        <v>239</v>
      </c>
      <c r="F332" s="121" t="s">
        <v>125</v>
      </c>
      <c r="G332" s="104">
        <v>30000</v>
      </c>
      <c r="H332" s="113"/>
      <c r="I332" s="140">
        <f>I333+I334</f>
        <v>2157.6</v>
      </c>
      <c r="J332" s="140">
        <f>J333+J334</f>
        <v>0</v>
      </c>
      <c r="K332" s="140">
        <f>K333+K334</f>
        <v>2142.6</v>
      </c>
      <c r="L332" s="140">
        <f>L333+L334</f>
        <v>0</v>
      </c>
      <c r="M332" s="6"/>
      <c r="N332" s="104">
        <v>30000</v>
      </c>
      <c r="O332" s="113"/>
    </row>
    <row r="333" spans="1:15" s="53" customFormat="1" ht="32.25">
      <c r="A333" s="120" t="s">
        <v>31</v>
      </c>
      <c r="B333" s="121" t="s">
        <v>104</v>
      </c>
      <c r="C333" s="117" t="s">
        <v>66</v>
      </c>
      <c r="D333" s="117" t="s">
        <v>112</v>
      </c>
      <c r="E333" s="121" t="s">
        <v>28</v>
      </c>
      <c r="F333" s="121"/>
      <c r="G333" s="104">
        <f aca="true" t="shared" si="28" ref="G333:H335">G334</f>
        <v>2080</v>
      </c>
      <c r="H333" s="113">
        <f t="shared" si="28"/>
        <v>2080</v>
      </c>
      <c r="I333" s="140">
        <f>1634.1+493.5</f>
        <v>2127.6</v>
      </c>
      <c r="J333" s="140"/>
      <c r="K333" s="140">
        <f>493.5+1634.1</f>
        <v>2127.6</v>
      </c>
      <c r="L333" s="158"/>
      <c r="M333" s="125"/>
      <c r="N333" s="104">
        <f aca="true" t="shared" si="29" ref="N333:O335">N334</f>
        <v>2080</v>
      </c>
      <c r="O333" s="113">
        <f t="shared" si="29"/>
        <v>2080</v>
      </c>
    </row>
    <row r="334" spans="1:15" s="53" customFormat="1" ht="32.25">
      <c r="A334" s="120" t="s">
        <v>32</v>
      </c>
      <c r="B334" s="121" t="s">
        <v>104</v>
      </c>
      <c r="C334" s="117" t="s">
        <v>66</v>
      </c>
      <c r="D334" s="117" t="s">
        <v>112</v>
      </c>
      <c r="E334" s="121" t="s">
        <v>30</v>
      </c>
      <c r="F334" s="121"/>
      <c r="G334" s="104">
        <f t="shared" si="28"/>
        <v>2080</v>
      </c>
      <c r="H334" s="113">
        <f t="shared" si="28"/>
        <v>2080</v>
      </c>
      <c r="I334" s="140">
        <v>30</v>
      </c>
      <c r="J334" s="140"/>
      <c r="K334" s="140">
        <v>15</v>
      </c>
      <c r="L334" s="158"/>
      <c r="M334" s="125"/>
      <c r="N334" s="104">
        <f t="shared" si="29"/>
        <v>2080</v>
      </c>
      <c r="O334" s="113">
        <f t="shared" si="29"/>
        <v>2080</v>
      </c>
    </row>
    <row r="335" spans="1:15" s="53" customFormat="1" ht="79.5">
      <c r="A335" s="120" t="s">
        <v>241</v>
      </c>
      <c r="B335" s="121" t="s">
        <v>104</v>
      </c>
      <c r="C335" s="117" t="s">
        <v>66</v>
      </c>
      <c r="D335" s="117" t="s">
        <v>112</v>
      </c>
      <c r="E335" s="121" t="s">
        <v>240</v>
      </c>
      <c r="F335" s="121"/>
      <c r="G335" s="104">
        <f t="shared" si="28"/>
        <v>2080</v>
      </c>
      <c r="H335" s="113">
        <f t="shared" si="28"/>
        <v>2080</v>
      </c>
      <c r="I335" s="140">
        <f aca="true" t="shared" si="30" ref="I335:L336">I336</f>
        <v>254.3</v>
      </c>
      <c r="J335" s="140">
        <f t="shared" si="30"/>
        <v>0</v>
      </c>
      <c r="K335" s="140">
        <f t="shared" si="30"/>
        <v>269.3</v>
      </c>
      <c r="L335" s="140">
        <f t="shared" si="30"/>
        <v>0</v>
      </c>
      <c r="M335" s="125"/>
      <c r="N335" s="104">
        <f t="shared" si="29"/>
        <v>2080</v>
      </c>
      <c r="O335" s="113">
        <f t="shared" si="29"/>
        <v>2080</v>
      </c>
    </row>
    <row r="336" spans="1:15" s="53" customFormat="1" ht="32.25">
      <c r="A336" s="125" t="s">
        <v>149</v>
      </c>
      <c r="B336" s="121" t="s">
        <v>104</v>
      </c>
      <c r="C336" s="117" t="s">
        <v>66</v>
      </c>
      <c r="D336" s="117" t="s">
        <v>112</v>
      </c>
      <c r="E336" s="121" t="s">
        <v>240</v>
      </c>
      <c r="F336" s="121" t="s">
        <v>125</v>
      </c>
      <c r="G336" s="104">
        <v>2080</v>
      </c>
      <c r="H336" s="113">
        <v>2080</v>
      </c>
      <c r="I336" s="140">
        <f t="shared" si="30"/>
        <v>254.3</v>
      </c>
      <c r="J336" s="140">
        <f t="shared" si="30"/>
        <v>0</v>
      </c>
      <c r="K336" s="140">
        <f t="shared" si="30"/>
        <v>269.3</v>
      </c>
      <c r="L336" s="140">
        <f t="shared" si="30"/>
        <v>0</v>
      </c>
      <c r="M336" s="125"/>
      <c r="N336" s="104">
        <v>2080</v>
      </c>
      <c r="O336" s="113">
        <v>2080</v>
      </c>
    </row>
    <row r="337" spans="1:15" s="53" customFormat="1" ht="32.25">
      <c r="A337" s="120" t="s">
        <v>38</v>
      </c>
      <c r="B337" s="121" t="s">
        <v>104</v>
      </c>
      <c r="C337" s="117" t="s">
        <v>66</v>
      </c>
      <c r="D337" s="117" t="s">
        <v>112</v>
      </c>
      <c r="E337" s="121" t="s">
        <v>36</v>
      </c>
      <c r="F337" s="121"/>
      <c r="G337" s="104">
        <f>G338</f>
        <v>352000</v>
      </c>
      <c r="H337" s="113"/>
      <c r="I337" s="140">
        <v>254.3</v>
      </c>
      <c r="J337" s="140"/>
      <c r="K337" s="140">
        <v>269.3</v>
      </c>
      <c r="L337" s="158"/>
      <c r="M337" s="125"/>
      <c r="N337" s="104">
        <f>N338</f>
        <v>352000</v>
      </c>
      <c r="O337" s="113"/>
    </row>
    <row r="338" spans="1:15" s="53" customFormat="1" ht="32.25">
      <c r="A338" s="120" t="s">
        <v>39</v>
      </c>
      <c r="B338" s="121" t="s">
        <v>104</v>
      </c>
      <c r="C338" s="117" t="s">
        <v>66</v>
      </c>
      <c r="D338" s="117" t="s">
        <v>112</v>
      </c>
      <c r="E338" s="121" t="s">
        <v>37</v>
      </c>
      <c r="F338" s="121"/>
      <c r="G338" s="104">
        <f>G339+G341</f>
        <v>352000</v>
      </c>
      <c r="H338" s="113"/>
      <c r="I338" s="140">
        <f aca="true" t="shared" si="31" ref="I338:L340">I339</f>
        <v>1482.3</v>
      </c>
      <c r="J338" s="140">
        <f t="shared" si="31"/>
        <v>0</v>
      </c>
      <c r="K338" s="140">
        <f t="shared" si="31"/>
        <v>1464.9</v>
      </c>
      <c r="L338" s="140">
        <f t="shared" si="31"/>
        <v>0</v>
      </c>
      <c r="M338" s="125"/>
      <c r="N338" s="104">
        <f>N339+N341</f>
        <v>352000</v>
      </c>
      <c r="O338" s="113"/>
    </row>
    <row r="339" spans="1:15" s="53" customFormat="1" ht="48">
      <c r="A339" s="120" t="s">
        <v>165</v>
      </c>
      <c r="B339" s="121" t="s">
        <v>104</v>
      </c>
      <c r="C339" s="117" t="s">
        <v>66</v>
      </c>
      <c r="D339" s="117" t="s">
        <v>112</v>
      </c>
      <c r="E339" s="121" t="s">
        <v>242</v>
      </c>
      <c r="F339" s="121"/>
      <c r="G339" s="104">
        <f>G340</f>
        <v>340000</v>
      </c>
      <c r="H339" s="113"/>
      <c r="I339" s="140">
        <f t="shared" si="31"/>
        <v>1482.3</v>
      </c>
      <c r="J339" s="140">
        <f t="shared" si="31"/>
        <v>0</v>
      </c>
      <c r="K339" s="140">
        <f t="shared" si="31"/>
        <v>1464.9</v>
      </c>
      <c r="L339" s="140">
        <f t="shared" si="31"/>
        <v>0</v>
      </c>
      <c r="M339" s="125"/>
      <c r="N339" s="104">
        <f>N340</f>
        <v>340000</v>
      </c>
      <c r="O339" s="113"/>
    </row>
    <row r="340" spans="1:15" s="53" customFormat="1" ht="32.25">
      <c r="A340" s="125" t="s">
        <v>149</v>
      </c>
      <c r="B340" s="121" t="s">
        <v>104</v>
      </c>
      <c r="C340" s="117" t="s">
        <v>66</v>
      </c>
      <c r="D340" s="117" t="s">
        <v>112</v>
      </c>
      <c r="E340" s="121" t="s">
        <v>242</v>
      </c>
      <c r="F340" s="121" t="s">
        <v>125</v>
      </c>
      <c r="G340" s="104">
        <f>245000+10000+85000</f>
        <v>340000</v>
      </c>
      <c r="H340" s="113"/>
      <c r="I340" s="140">
        <f t="shared" si="31"/>
        <v>1482.3</v>
      </c>
      <c r="J340" s="140">
        <f t="shared" si="31"/>
        <v>0</v>
      </c>
      <c r="K340" s="140">
        <f t="shared" si="31"/>
        <v>1464.9</v>
      </c>
      <c r="L340" s="140">
        <f t="shared" si="31"/>
        <v>0</v>
      </c>
      <c r="M340" s="125"/>
      <c r="N340" s="104">
        <f>245000+10000+85000</f>
        <v>340000</v>
      </c>
      <c r="O340" s="113"/>
    </row>
    <row r="341" spans="1:15" s="53" customFormat="1" ht="32.25">
      <c r="A341" s="120" t="s">
        <v>40</v>
      </c>
      <c r="B341" s="121" t="s">
        <v>104</v>
      </c>
      <c r="C341" s="117" t="s">
        <v>66</v>
      </c>
      <c r="D341" s="117" t="s">
        <v>112</v>
      </c>
      <c r="E341" s="121" t="s">
        <v>35</v>
      </c>
      <c r="F341" s="121"/>
      <c r="G341" s="104">
        <f>G342</f>
        <v>12000</v>
      </c>
      <c r="H341" s="113"/>
      <c r="I341" s="140">
        <f>I342+I343</f>
        <v>1482.3</v>
      </c>
      <c r="J341" s="140">
        <f>J342+J343</f>
        <v>0</v>
      </c>
      <c r="K341" s="140">
        <f>K342+K343</f>
        <v>1464.9</v>
      </c>
      <c r="L341" s="140">
        <f>L342+L343</f>
        <v>0</v>
      </c>
      <c r="M341" s="125"/>
      <c r="N341" s="104">
        <f>N342</f>
        <v>12000</v>
      </c>
      <c r="O341" s="113"/>
    </row>
    <row r="342" spans="1:15" s="53" customFormat="1" ht="32.25">
      <c r="A342" s="125" t="s">
        <v>149</v>
      </c>
      <c r="B342" s="121" t="s">
        <v>104</v>
      </c>
      <c r="C342" s="117" t="s">
        <v>66</v>
      </c>
      <c r="D342" s="117" t="s">
        <v>112</v>
      </c>
      <c r="E342" s="121" t="s">
        <v>35</v>
      </c>
      <c r="F342" s="121" t="s">
        <v>125</v>
      </c>
      <c r="G342" s="104">
        <v>12000</v>
      </c>
      <c r="H342" s="113"/>
      <c r="I342" s="140">
        <f>1185.1+279.8</f>
        <v>1464.8999999999999</v>
      </c>
      <c r="J342" s="140"/>
      <c r="K342" s="140">
        <v>1464.9</v>
      </c>
      <c r="L342" s="158"/>
      <c r="M342" s="125"/>
      <c r="N342" s="104">
        <v>12000</v>
      </c>
      <c r="O342" s="113"/>
    </row>
    <row r="343" spans="1:15" s="53" customFormat="1" ht="48">
      <c r="A343" s="120" t="s">
        <v>151</v>
      </c>
      <c r="B343" s="121" t="s">
        <v>104</v>
      </c>
      <c r="C343" s="117" t="s">
        <v>66</v>
      </c>
      <c r="D343" s="117" t="s">
        <v>112</v>
      </c>
      <c r="E343" s="121" t="s">
        <v>152</v>
      </c>
      <c r="F343" s="121"/>
      <c r="G343" s="104">
        <f>G344</f>
        <v>23000</v>
      </c>
      <c r="H343" s="113"/>
      <c r="I343" s="140">
        <v>17.4</v>
      </c>
      <c r="J343" s="140"/>
      <c r="K343" s="140"/>
      <c r="L343" s="158"/>
      <c r="M343" s="125"/>
      <c r="N343" s="104">
        <f>N344</f>
        <v>23000</v>
      </c>
      <c r="O343" s="113"/>
    </row>
    <row r="344" spans="1:15" s="53" customFormat="1" ht="32.25">
      <c r="A344" s="120" t="s">
        <v>245</v>
      </c>
      <c r="B344" s="121" t="s">
        <v>104</v>
      </c>
      <c r="C344" s="117" t="s">
        <v>66</v>
      </c>
      <c r="D344" s="117" t="s">
        <v>112</v>
      </c>
      <c r="E344" s="121" t="s">
        <v>244</v>
      </c>
      <c r="F344" s="121"/>
      <c r="G344" s="104">
        <f>G345</f>
        <v>23000</v>
      </c>
      <c r="H344" s="113"/>
      <c r="I344" s="140" t="e">
        <f>I345</f>
        <v>#REF!</v>
      </c>
      <c r="J344" s="140" t="e">
        <f>J345</f>
        <v>#REF!</v>
      </c>
      <c r="K344" s="140" t="e">
        <f>K345</f>
        <v>#REF!</v>
      </c>
      <c r="L344" s="140" t="e">
        <f>L345</f>
        <v>#REF!</v>
      </c>
      <c r="M344" s="125"/>
      <c r="N344" s="104">
        <f>N345</f>
        <v>23000</v>
      </c>
      <c r="O344" s="113"/>
    </row>
    <row r="345" spans="1:15" s="51" customFormat="1" ht="18.75">
      <c r="A345" s="120" t="s">
        <v>169</v>
      </c>
      <c r="B345" s="121" t="s">
        <v>104</v>
      </c>
      <c r="C345" s="117" t="s">
        <v>66</v>
      </c>
      <c r="D345" s="117" t="s">
        <v>112</v>
      </c>
      <c r="E345" s="121" t="s">
        <v>243</v>
      </c>
      <c r="F345" s="121"/>
      <c r="G345" s="104">
        <f>G346</f>
        <v>23000</v>
      </c>
      <c r="H345" s="113"/>
      <c r="I345" s="140" t="e">
        <f>I346+I351</f>
        <v>#REF!</v>
      </c>
      <c r="J345" s="140" t="e">
        <f>J346+J351</f>
        <v>#REF!</v>
      </c>
      <c r="K345" s="140" t="e">
        <f>K346+K351</f>
        <v>#REF!</v>
      </c>
      <c r="L345" s="140" t="e">
        <f>L346+L351</f>
        <v>#REF!</v>
      </c>
      <c r="M345" s="6"/>
      <c r="N345" s="104">
        <f>N346</f>
        <v>23000</v>
      </c>
      <c r="O345" s="113"/>
    </row>
    <row r="346" spans="1:15" s="51" customFormat="1" ht="32.25">
      <c r="A346" s="125" t="s">
        <v>149</v>
      </c>
      <c r="B346" s="121" t="s">
        <v>104</v>
      </c>
      <c r="C346" s="117" t="s">
        <v>66</v>
      </c>
      <c r="D346" s="117" t="s">
        <v>112</v>
      </c>
      <c r="E346" s="121" t="s">
        <v>243</v>
      </c>
      <c r="F346" s="121" t="s">
        <v>125</v>
      </c>
      <c r="G346" s="104">
        <f>2000+1000+2000+18000</f>
        <v>23000</v>
      </c>
      <c r="H346" s="113"/>
      <c r="I346" s="140">
        <f aca="true" t="shared" si="32" ref="I346:L347">I347</f>
        <v>65.9</v>
      </c>
      <c r="J346" s="140">
        <f t="shared" si="32"/>
        <v>0</v>
      </c>
      <c r="K346" s="140">
        <f t="shared" si="32"/>
        <v>65.9</v>
      </c>
      <c r="L346" s="140">
        <f t="shared" si="32"/>
        <v>0</v>
      </c>
      <c r="M346" s="6"/>
      <c r="N346" s="104">
        <f>2000+1000+2000+18000</f>
        <v>23000</v>
      </c>
      <c r="O346" s="113"/>
    </row>
    <row r="347" spans="1:15" s="51" customFormat="1" ht="32.25">
      <c r="A347" s="120" t="s">
        <v>173</v>
      </c>
      <c r="B347" s="121" t="s">
        <v>104</v>
      </c>
      <c r="C347" s="117" t="s">
        <v>66</v>
      </c>
      <c r="D347" s="117" t="s">
        <v>112</v>
      </c>
      <c r="E347" s="121" t="s">
        <v>171</v>
      </c>
      <c r="F347" s="121"/>
      <c r="G347" s="104">
        <f>G348</f>
        <v>287200</v>
      </c>
      <c r="H347" s="113"/>
      <c r="I347" s="140">
        <f t="shared" si="32"/>
        <v>65.9</v>
      </c>
      <c r="J347" s="140">
        <f t="shared" si="32"/>
        <v>0</v>
      </c>
      <c r="K347" s="140">
        <f t="shared" si="32"/>
        <v>65.9</v>
      </c>
      <c r="L347" s="140">
        <f t="shared" si="32"/>
        <v>0</v>
      </c>
      <c r="M347" s="6"/>
      <c r="N347" s="104">
        <f>N348</f>
        <v>287200</v>
      </c>
      <c r="O347" s="113"/>
    </row>
    <row r="348" spans="1:15" s="51" customFormat="1" ht="32.25">
      <c r="A348" s="120" t="s">
        <v>174</v>
      </c>
      <c r="B348" s="121" t="s">
        <v>104</v>
      </c>
      <c r="C348" s="117" t="s">
        <v>66</v>
      </c>
      <c r="D348" s="117" t="s">
        <v>112</v>
      </c>
      <c r="E348" s="121" t="s">
        <v>172</v>
      </c>
      <c r="F348" s="121"/>
      <c r="G348" s="104">
        <f>G349</f>
        <v>287200</v>
      </c>
      <c r="H348" s="113"/>
      <c r="I348" s="140">
        <f>I349+I350</f>
        <v>65.9</v>
      </c>
      <c r="J348" s="140">
        <f>J349+J350</f>
        <v>0</v>
      </c>
      <c r="K348" s="140">
        <f>K349+K350</f>
        <v>65.9</v>
      </c>
      <c r="L348" s="140">
        <f>L349+L350</f>
        <v>0</v>
      </c>
      <c r="M348" s="6"/>
      <c r="N348" s="104">
        <f>N349</f>
        <v>287200</v>
      </c>
      <c r="O348" s="113"/>
    </row>
    <row r="349" spans="1:15" s="51" customFormat="1" ht="48">
      <c r="A349" s="120" t="s">
        <v>175</v>
      </c>
      <c r="B349" s="121" t="s">
        <v>104</v>
      </c>
      <c r="C349" s="117" t="s">
        <v>66</v>
      </c>
      <c r="D349" s="117" t="s">
        <v>112</v>
      </c>
      <c r="E349" s="121" t="s">
        <v>170</v>
      </c>
      <c r="F349" s="121"/>
      <c r="G349" s="104">
        <f>G350</f>
        <v>287200</v>
      </c>
      <c r="H349" s="113"/>
      <c r="I349" s="140">
        <v>32.9</v>
      </c>
      <c r="J349" s="140"/>
      <c r="K349" s="140">
        <v>32.9</v>
      </c>
      <c r="L349" s="145"/>
      <c r="M349" s="6"/>
      <c r="N349" s="104">
        <f>N350</f>
        <v>287200</v>
      </c>
      <c r="O349" s="113"/>
    </row>
    <row r="350" spans="1:15" s="51" customFormat="1" ht="32.25">
      <c r="A350" s="125" t="s">
        <v>149</v>
      </c>
      <c r="B350" s="121" t="s">
        <v>104</v>
      </c>
      <c r="C350" s="117" t="s">
        <v>66</v>
      </c>
      <c r="D350" s="117" t="s">
        <v>112</v>
      </c>
      <c r="E350" s="121" t="s">
        <v>170</v>
      </c>
      <c r="F350" s="121" t="s">
        <v>125</v>
      </c>
      <c r="G350" s="104">
        <f>30000+90000+167200</f>
        <v>287200</v>
      </c>
      <c r="H350" s="113"/>
      <c r="I350" s="140">
        <v>33</v>
      </c>
      <c r="J350" s="140"/>
      <c r="K350" s="140">
        <v>33</v>
      </c>
      <c r="L350" s="145"/>
      <c r="M350" s="6"/>
      <c r="N350" s="104">
        <f>30000+90000+167200</f>
        <v>287200</v>
      </c>
      <c r="O350" s="113"/>
    </row>
    <row r="351" spans="1:15" s="51" customFormat="1" ht="32.25">
      <c r="A351" s="120" t="s">
        <v>140</v>
      </c>
      <c r="B351" s="121" t="s">
        <v>104</v>
      </c>
      <c r="C351" s="117" t="s">
        <v>66</v>
      </c>
      <c r="D351" s="117" t="s">
        <v>112</v>
      </c>
      <c r="E351" s="121" t="s">
        <v>139</v>
      </c>
      <c r="F351" s="121"/>
      <c r="G351" s="104">
        <f>G352</f>
        <v>156900</v>
      </c>
      <c r="H351" s="113"/>
      <c r="I351" s="140" t="e">
        <f>I352+I356</f>
        <v>#REF!</v>
      </c>
      <c r="J351" s="140" t="e">
        <f>J352+J356</f>
        <v>#REF!</v>
      </c>
      <c r="K351" s="140" t="e">
        <f>K352+K356</f>
        <v>#REF!</v>
      </c>
      <c r="L351" s="140" t="e">
        <f>L352+L356</f>
        <v>#REF!</v>
      </c>
      <c r="M351" s="6"/>
      <c r="N351" s="104">
        <f>N352</f>
        <v>156900</v>
      </c>
      <c r="O351" s="113"/>
    </row>
    <row r="352" spans="1:15" s="51" customFormat="1" ht="32.25">
      <c r="A352" s="120" t="s">
        <v>57</v>
      </c>
      <c r="B352" s="121" t="s">
        <v>104</v>
      </c>
      <c r="C352" s="117" t="s">
        <v>66</v>
      </c>
      <c r="D352" s="117" t="s">
        <v>112</v>
      </c>
      <c r="E352" s="121" t="s">
        <v>55</v>
      </c>
      <c r="F352" s="121"/>
      <c r="G352" s="104">
        <f>G353</f>
        <v>156900</v>
      </c>
      <c r="H352" s="113"/>
      <c r="I352" s="140">
        <f>I353</f>
        <v>12</v>
      </c>
      <c r="J352" s="140">
        <f>J353</f>
        <v>0</v>
      </c>
      <c r="K352" s="140">
        <f>K353</f>
        <v>12</v>
      </c>
      <c r="L352" s="140">
        <f>L353</f>
        <v>0</v>
      </c>
      <c r="M352" s="6"/>
      <c r="N352" s="104">
        <f>N353</f>
        <v>156900</v>
      </c>
      <c r="O352" s="113"/>
    </row>
    <row r="353" spans="1:15" s="51" customFormat="1" ht="20.25" customHeight="1">
      <c r="A353" s="120" t="s">
        <v>169</v>
      </c>
      <c r="B353" s="121" t="s">
        <v>104</v>
      </c>
      <c r="C353" s="117" t="s">
        <v>66</v>
      </c>
      <c r="D353" s="117" t="s">
        <v>112</v>
      </c>
      <c r="E353" s="121" t="s">
        <v>56</v>
      </c>
      <c r="F353" s="121"/>
      <c r="G353" s="104">
        <f>G354+G355</f>
        <v>156900</v>
      </c>
      <c r="H353" s="113"/>
      <c r="I353" s="140">
        <f>I355</f>
        <v>12</v>
      </c>
      <c r="J353" s="140">
        <f>J355</f>
        <v>0</v>
      </c>
      <c r="K353" s="140">
        <f>K355</f>
        <v>12</v>
      </c>
      <c r="L353" s="140">
        <f>L355</f>
        <v>0</v>
      </c>
      <c r="M353" s="6"/>
      <c r="N353" s="104">
        <f>N354+N355</f>
        <v>156900</v>
      </c>
      <c r="O353" s="113"/>
    </row>
    <row r="354" spans="1:15" s="51" customFormat="1" ht="70.5" customHeight="1">
      <c r="A354" s="120" t="s">
        <v>147</v>
      </c>
      <c r="B354" s="121" t="s">
        <v>104</v>
      </c>
      <c r="C354" s="117" t="s">
        <v>66</v>
      </c>
      <c r="D354" s="117" t="s">
        <v>112</v>
      </c>
      <c r="E354" s="121" t="s">
        <v>56</v>
      </c>
      <c r="F354" s="121" t="s">
        <v>124</v>
      </c>
      <c r="G354" s="104">
        <v>35000</v>
      </c>
      <c r="H354" s="113"/>
      <c r="I354" s="140"/>
      <c r="J354" s="140"/>
      <c r="K354" s="140"/>
      <c r="L354" s="140"/>
      <c r="M354" s="6"/>
      <c r="N354" s="104">
        <v>35000</v>
      </c>
      <c r="O354" s="113"/>
    </row>
    <row r="355" spans="1:16" s="51" customFormat="1" ht="32.25">
      <c r="A355" s="125" t="s">
        <v>149</v>
      </c>
      <c r="B355" s="121" t="s">
        <v>104</v>
      </c>
      <c r="C355" s="117" t="s">
        <v>66</v>
      </c>
      <c r="D355" s="117" t="s">
        <v>112</v>
      </c>
      <c r="E355" s="121" t="s">
        <v>56</v>
      </c>
      <c r="F355" s="121" t="s">
        <v>125</v>
      </c>
      <c r="G355" s="80">
        <f>33500+31000+43000+14400</f>
        <v>121900</v>
      </c>
      <c r="H355" s="113"/>
      <c r="I355" s="140">
        <v>12</v>
      </c>
      <c r="J355" s="140"/>
      <c r="K355" s="140">
        <v>12</v>
      </c>
      <c r="L355" s="145"/>
      <c r="M355" s="6"/>
      <c r="N355" s="80">
        <f>33500+31000+43000+14400</f>
        <v>121900</v>
      </c>
      <c r="O355" s="113"/>
      <c r="P355" s="51">
        <v>14400</v>
      </c>
    </row>
    <row r="356" spans="1:15" s="59" customFormat="1" ht="18.75">
      <c r="A356" s="105" t="s">
        <v>78</v>
      </c>
      <c r="B356" s="106" t="s">
        <v>104</v>
      </c>
      <c r="C356" s="115" t="s">
        <v>79</v>
      </c>
      <c r="D356" s="115"/>
      <c r="E356" s="106"/>
      <c r="F356" s="106"/>
      <c r="G356" s="108">
        <f>G357+G372+G403+G414</f>
        <v>196748056.59</v>
      </c>
      <c r="H356" s="109">
        <f>H357+H372+H403+H414</f>
        <v>120193980</v>
      </c>
      <c r="I356" s="144" t="e">
        <f>I357</f>
        <v>#REF!</v>
      </c>
      <c r="J356" s="144" t="e">
        <f>J357</f>
        <v>#REF!</v>
      </c>
      <c r="K356" s="144" t="e">
        <f>K357</f>
        <v>#REF!</v>
      </c>
      <c r="L356" s="144" t="e">
        <f>L357</f>
        <v>#REF!</v>
      </c>
      <c r="M356" s="123"/>
      <c r="N356" s="108">
        <f>N357+N372+N403+N414</f>
        <v>208062166.59</v>
      </c>
      <c r="O356" s="109">
        <f>O357+O372+O403+O414</f>
        <v>130737590</v>
      </c>
    </row>
    <row r="357" spans="1:15" s="59" customFormat="1" ht="18.75">
      <c r="A357" s="105" t="s">
        <v>73</v>
      </c>
      <c r="B357" s="106" t="s">
        <v>104</v>
      </c>
      <c r="C357" s="115" t="s">
        <v>79</v>
      </c>
      <c r="D357" s="115" t="s">
        <v>66</v>
      </c>
      <c r="E357" s="107"/>
      <c r="F357" s="106"/>
      <c r="G357" s="108">
        <f>G358+G368</f>
        <v>80413355.59</v>
      </c>
      <c r="H357" s="109">
        <f>H358+H368</f>
        <v>49879351</v>
      </c>
      <c r="I357" s="144" t="e">
        <f>#REF!</f>
        <v>#REF!</v>
      </c>
      <c r="J357" s="144" t="e">
        <f>#REF!</f>
        <v>#REF!</v>
      </c>
      <c r="K357" s="144" t="e">
        <f>#REF!</f>
        <v>#REF!</v>
      </c>
      <c r="L357" s="144" t="e">
        <f>#REF!</f>
        <v>#REF!</v>
      </c>
      <c r="M357" s="123"/>
      <c r="N357" s="108">
        <f>N358+N368</f>
        <v>88247093.59</v>
      </c>
      <c r="O357" s="109">
        <f>O358+O368</f>
        <v>57713089</v>
      </c>
    </row>
    <row r="358" spans="1:15" s="51" customFormat="1" ht="32.25">
      <c r="A358" s="22" t="s">
        <v>26</v>
      </c>
      <c r="B358" s="121" t="s">
        <v>104</v>
      </c>
      <c r="C358" s="117" t="s">
        <v>79</v>
      </c>
      <c r="D358" s="117" t="s">
        <v>66</v>
      </c>
      <c r="E358" s="121" t="s">
        <v>25</v>
      </c>
      <c r="F358" s="121"/>
      <c r="G358" s="80">
        <f>G359</f>
        <v>80383355.59</v>
      </c>
      <c r="H358" s="90">
        <f>H359</f>
        <v>49879351</v>
      </c>
      <c r="I358" s="14" t="e">
        <f>I359+I408+I426+I446+#REF!</f>
        <v>#REF!</v>
      </c>
      <c r="J358" s="14" t="e">
        <f>J359+J408+J426+J446+#REF!</f>
        <v>#REF!</v>
      </c>
      <c r="K358" s="14" t="e">
        <f>K359+K408+K426+K446+#REF!</f>
        <v>#REF!</v>
      </c>
      <c r="L358" s="14" t="e">
        <f>L359+L408+L426+L446+#REF!</f>
        <v>#REF!</v>
      </c>
      <c r="M358" s="6"/>
      <c r="N358" s="80">
        <f>N359</f>
        <v>88217093.59</v>
      </c>
      <c r="O358" s="90">
        <f>O359</f>
        <v>57713089</v>
      </c>
    </row>
    <row r="359" spans="1:15" s="51" customFormat="1" ht="32.25">
      <c r="A359" s="6" t="s">
        <v>27</v>
      </c>
      <c r="B359" s="121" t="s">
        <v>104</v>
      </c>
      <c r="C359" s="117" t="s">
        <v>79</v>
      </c>
      <c r="D359" s="117" t="s">
        <v>66</v>
      </c>
      <c r="E359" s="121" t="s">
        <v>24</v>
      </c>
      <c r="F359" s="117"/>
      <c r="G359" s="80">
        <f>G360+G362+G364+G366</f>
        <v>80383355.59</v>
      </c>
      <c r="H359" s="90">
        <f>H360+H362+H364+H366</f>
        <v>49879351</v>
      </c>
      <c r="I359" s="140" t="e">
        <f>I360+I383</f>
        <v>#REF!</v>
      </c>
      <c r="J359" s="140" t="e">
        <f>J360+J383</f>
        <v>#REF!</v>
      </c>
      <c r="K359" s="140" t="e">
        <f>K360+K383</f>
        <v>#REF!</v>
      </c>
      <c r="L359" s="140" t="e">
        <f>L360+L383</f>
        <v>#REF!</v>
      </c>
      <c r="M359" s="6"/>
      <c r="N359" s="80">
        <f>N360+N362+N364+N366</f>
        <v>88217093.59</v>
      </c>
      <c r="O359" s="90">
        <f>O360+O362+O364+O366</f>
        <v>57713089</v>
      </c>
    </row>
    <row r="360" spans="1:15" s="51" customFormat="1" ht="63.75">
      <c r="A360" s="6" t="s">
        <v>183</v>
      </c>
      <c r="B360" s="121" t="s">
        <v>104</v>
      </c>
      <c r="C360" s="117" t="s">
        <v>79</v>
      </c>
      <c r="D360" s="117" t="s">
        <v>66</v>
      </c>
      <c r="E360" s="121" t="s">
        <v>246</v>
      </c>
      <c r="F360" s="117"/>
      <c r="G360" s="80">
        <f>G361</f>
        <v>30504004.59</v>
      </c>
      <c r="H360" s="113"/>
      <c r="I360" s="140" t="e">
        <f>I361</f>
        <v>#REF!</v>
      </c>
      <c r="J360" s="140" t="e">
        <f>J361</f>
        <v>#REF!</v>
      </c>
      <c r="K360" s="140" t="e">
        <f>K361</f>
        <v>#REF!</v>
      </c>
      <c r="L360" s="158" t="e">
        <f>L361</f>
        <v>#REF!</v>
      </c>
      <c r="M360" s="6"/>
      <c r="N360" s="80">
        <f>N361</f>
        <v>30504004.59</v>
      </c>
      <c r="O360" s="113"/>
    </row>
    <row r="361" spans="1:15" s="51" customFormat="1" ht="32.25">
      <c r="A361" s="22" t="s">
        <v>189</v>
      </c>
      <c r="B361" s="121" t="s">
        <v>104</v>
      </c>
      <c r="C361" s="117" t="s">
        <v>79</v>
      </c>
      <c r="D361" s="117" t="s">
        <v>66</v>
      </c>
      <c r="E361" s="121" t="s">
        <v>246</v>
      </c>
      <c r="F361" s="117" t="s">
        <v>127</v>
      </c>
      <c r="G361" s="80">
        <v>30504004.59</v>
      </c>
      <c r="H361" s="113"/>
      <c r="I361" s="140" t="e">
        <f>I368</f>
        <v>#REF!</v>
      </c>
      <c r="J361" s="140" t="e">
        <f>J368</f>
        <v>#REF!</v>
      </c>
      <c r="K361" s="140" t="e">
        <f>K368</f>
        <v>#REF!</v>
      </c>
      <c r="L361" s="158" t="e">
        <f>L368</f>
        <v>#REF!</v>
      </c>
      <c r="M361" s="6"/>
      <c r="N361" s="80">
        <v>30504004.59</v>
      </c>
      <c r="O361" s="113"/>
    </row>
    <row r="362" spans="1:15" s="51" customFormat="1" ht="79.5">
      <c r="A362" s="22" t="s">
        <v>250</v>
      </c>
      <c r="B362" s="121" t="s">
        <v>104</v>
      </c>
      <c r="C362" s="117" t="s">
        <v>79</v>
      </c>
      <c r="D362" s="117" t="s">
        <v>66</v>
      </c>
      <c r="E362" s="121" t="s">
        <v>249</v>
      </c>
      <c r="F362" s="117"/>
      <c r="G362" s="80">
        <f>G363</f>
        <v>2988450</v>
      </c>
      <c r="H362" s="90">
        <f>H363</f>
        <v>2988450</v>
      </c>
      <c r="I362" s="140"/>
      <c r="J362" s="140"/>
      <c r="K362" s="140"/>
      <c r="L362" s="158"/>
      <c r="M362" s="6"/>
      <c r="N362" s="80">
        <f>N363</f>
        <v>3109150</v>
      </c>
      <c r="O362" s="90">
        <f>O363</f>
        <v>3109150</v>
      </c>
    </row>
    <row r="363" spans="1:15" s="51" customFormat="1" ht="32.25">
      <c r="A363" s="22" t="s">
        <v>189</v>
      </c>
      <c r="B363" s="121" t="s">
        <v>104</v>
      </c>
      <c r="C363" s="117" t="s">
        <v>79</v>
      </c>
      <c r="D363" s="117" t="s">
        <v>66</v>
      </c>
      <c r="E363" s="121" t="s">
        <v>249</v>
      </c>
      <c r="F363" s="117" t="s">
        <v>127</v>
      </c>
      <c r="G363" s="80">
        <v>2988450</v>
      </c>
      <c r="H363" s="90">
        <v>2988450</v>
      </c>
      <c r="I363" s="140"/>
      <c r="J363" s="140"/>
      <c r="K363" s="140"/>
      <c r="L363" s="158"/>
      <c r="M363" s="6"/>
      <c r="N363" s="80">
        <v>3109150</v>
      </c>
      <c r="O363" s="90">
        <v>3109150</v>
      </c>
    </row>
    <row r="364" spans="1:15" s="51" customFormat="1" ht="79.5">
      <c r="A364" s="22" t="s">
        <v>253</v>
      </c>
      <c r="B364" s="121" t="s">
        <v>104</v>
      </c>
      <c r="C364" s="117" t="s">
        <v>79</v>
      </c>
      <c r="D364" s="117" t="s">
        <v>66</v>
      </c>
      <c r="E364" s="121" t="s">
        <v>251</v>
      </c>
      <c r="F364" s="117"/>
      <c r="G364" s="80">
        <f>G365</f>
        <v>402501</v>
      </c>
      <c r="H364" s="90">
        <f>H365</f>
        <v>402501</v>
      </c>
      <c r="I364" s="140"/>
      <c r="J364" s="140"/>
      <c r="K364" s="140"/>
      <c r="L364" s="158"/>
      <c r="M364" s="6"/>
      <c r="N364" s="80">
        <f>N365</f>
        <v>418539</v>
      </c>
      <c r="O364" s="90">
        <f>O365</f>
        <v>418539</v>
      </c>
    </row>
    <row r="365" spans="1:15" s="51" customFormat="1" ht="32.25">
      <c r="A365" s="22" t="s">
        <v>189</v>
      </c>
      <c r="B365" s="121" t="s">
        <v>104</v>
      </c>
      <c r="C365" s="117" t="s">
        <v>79</v>
      </c>
      <c r="D365" s="117" t="s">
        <v>66</v>
      </c>
      <c r="E365" s="121" t="s">
        <v>251</v>
      </c>
      <c r="F365" s="117" t="s">
        <v>127</v>
      </c>
      <c r="G365" s="80">
        <v>402501</v>
      </c>
      <c r="H365" s="90">
        <v>402501</v>
      </c>
      <c r="I365" s="140"/>
      <c r="J365" s="140"/>
      <c r="K365" s="140"/>
      <c r="L365" s="158"/>
      <c r="M365" s="6"/>
      <c r="N365" s="80">
        <v>418539</v>
      </c>
      <c r="O365" s="90">
        <v>418539</v>
      </c>
    </row>
    <row r="366" spans="1:15" s="51" customFormat="1" ht="63.75">
      <c r="A366" s="22" t="s">
        <v>254</v>
      </c>
      <c r="B366" s="121" t="s">
        <v>104</v>
      </c>
      <c r="C366" s="117" t="s">
        <v>79</v>
      </c>
      <c r="D366" s="117" t="s">
        <v>66</v>
      </c>
      <c r="E366" s="121" t="s">
        <v>252</v>
      </c>
      <c r="F366" s="117"/>
      <c r="G366" s="80">
        <f>G367</f>
        <v>46488400</v>
      </c>
      <c r="H366" s="90">
        <f>H367</f>
        <v>46488400</v>
      </c>
      <c r="I366" s="140"/>
      <c r="J366" s="140"/>
      <c r="K366" s="140"/>
      <c r="L366" s="158"/>
      <c r="M366" s="6"/>
      <c r="N366" s="80">
        <f>N367</f>
        <v>54185400</v>
      </c>
      <c r="O366" s="90">
        <f>O367</f>
        <v>54185400</v>
      </c>
    </row>
    <row r="367" spans="1:15" s="51" customFormat="1" ht="32.25">
      <c r="A367" s="22" t="s">
        <v>189</v>
      </c>
      <c r="B367" s="121" t="s">
        <v>104</v>
      </c>
      <c r="C367" s="117" t="s">
        <v>79</v>
      </c>
      <c r="D367" s="117" t="s">
        <v>66</v>
      </c>
      <c r="E367" s="121" t="s">
        <v>252</v>
      </c>
      <c r="F367" s="117" t="s">
        <v>127</v>
      </c>
      <c r="G367" s="80">
        <v>46488400</v>
      </c>
      <c r="H367" s="90">
        <v>46488400</v>
      </c>
      <c r="I367" s="140"/>
      <c r="J367" s="140"/>
      <c r="K367" s="140"/>
      <c r="L367" s="158"/>
      <c r="M367" s="6"/>
      <c r="N367" s="80">
        <v>54185400</v>
      </c>
      <c r="O367" s="90">
        <v>54185400</v>
      </c>
    </row>
    <row r="368" spans="1:15" s="51" customFormat="1" ht="32.25">
      <c r="A368" s="6" t="s">
        <v>31</v>
      </c>
      <c r="B368" s="121" t="s">
        <v>104</v>
      </c>
      <c r="C368" s="117" t="s">
        <v>79</v>
      </c>
      <c r="D368" s="117" t="s">
        <v>66</v>
      </c>
      <c r="E368" s="121" t="s">
        <v>28</v>
      </c>
      <c r="F368" s="117"/>
      <c r="G368" s="80">
        <f>G369</f>
        <v>30000</v>
      </c>
      <c r="H368" s="113"/>
      <c r="I368" s="140" t="e">
        <f>I369</f>
        <v>#REF!</v>
      </c>
      <c r="J368" s="140" t="e">
        <f>J369</f>
        <v>#REF!</v>
      </c>
      <c r="K368" s="140" t="e">
        <f>K369</f>
        <v>#REF!</v>
      </c>
      <c r="L368" s="158" t="e">
        <f>L369</f>
        <v>#REF!</v>
      </c>
      <c r="M368" s="6"/>
      <c r="N368" s="80">
        <f>N369</f>
        <v>30000</v>
      </c>
      <c r="O368" s="113"/>
    </row>
    <row r="369" spans="1:15" s="51" customFormat="1" ht="32.25">
      <c r="A369" s="22" t="s">
        <v>32</v>
      </c>
      <c r="B369" s="121" t="s">
        <v>104</v>
      </c>
      <c r="C369" s="117" t="s">
        <v>79</v>
      </c>
      <c r="D369" s="117" t="s">
        <v>66</v>
      </c>
      <c r="E369" s="121" t="s">
        <v>30</v>
      </c>
      <c r="F369" s="121"/>
      <c r="G369" s="80">
        <f>G370</f>
        <v>30000</v>
      </c>
      <c r="H369" s="113"/>
      <c r="I369" s="140" t="e">
        <f>I370+I374</f>
        <v>#REF!</v>
      </c>
      <c r="J369" s="140" t="e">
        <f>J370+J374</f>
        <v>#REF!</v>
      </c>
      <c r="K369" s="140" t="e">
        <f>K370+K374</f>
        <v>#REF!</v>
      </c>
      <c r="L369" s="158" t="e">
        <f>L370+L374</f>
        <v>#REF!</v>
      </c>
      <c r="M369" s="6"/>
      <c r="N369" s="80">
        <f>N370</f>
        <v>30000</v>
      </c>
      <c r="O369" s="113"/>
    </row>
    <row r="370" spans="1:15" s="51" customFormat="1" ht="32.25">
      <c r="A370" s="120" t="s">
        <v>248</v>
      </c>
      <c r="B370" s="121" t="s">
        <v>104</v>
      </c>
      <c r="C370" s="117" t="s">
        <v>79</v>
      </c>
      <c r="D370" s="117" t="s">
        <v>66</v>
      </c>
      <c r="E370" s="121" t="s">
        <v>247</v>
      </c>
      <c r="F370" s="117"/>
      <c r="G370" s="80">
        <f>G371</f>
        <v>30000</v>
      </c>
      <c r="H370" s="113"/>
      <c r="I370" s="140">
        <f>I371</f>
        <v>6854.9</v>
      </c>
      <c r="J370" s="140">
        <f>J371</f>
        <v>0</v>
      </c>
      <c r="K370" s="140">
        <f>K371</f>
        <v>7126.6</v>
      </c>
      <c r="L370" s="158">
        <f>L371</f>
        <v>0</v>
      </c>
      <c r="M370" s="6"/>
      <c r="N370" s="80">
        <f>N371</f>
        <v>30000</v>
      </c>
      <c r="O370" s="113"/>
    </row>
    <row r="371" spans="1:15" s="55" customFormat="1" ht="32.25">
      <c r="A371" s="22" t="s">
        <v>189</v>
      </c>
      <c r="B371" s="121" t="s">
        <v>104</v>
      </c>
      <c r="C371" s="117" t="s">
        <v>79</v>
      </c>
      <c r="D371" s="117" t="s">
        <v>66</v>
      </c>
      <c r="E371" s="121" t="s">
        <v>247</v>
      </c>
      <c r="F371" s="117" t="s">
        <v>127</v>
      </c>
      <c r="G371" s="104">
        <v>30000</v>
      </c>
      <c r="H371" s="113"/>
      <c r="I371" s="159">
        <f>I372+I373</f>
        <v>6854.9</v>
      </c>
      <c r="J371" s="159">
        <f>J372+J373</f>
        <v>0</v>
      </c>
      <c r="K371" s="159">
        <f>K372+K373</f>
        <v>7126.6</v>
      </c>
      <c r="L371" s="160">
        <f>L372+L373</f>
        <v>0</v>
      </c>
      <c r="M371" s="161"/>
      <c r="N371" s="104">
        <v>30000</v>
      </c>
      <c r="O371" s="113"/>
    </row>
    <row r="372" spans="1:15" s="74" customFormat="1" ht="18.75">
      <c r="A372" s="105" t="s">
        <v>86</v>
      </c>
      <c r="B372" s="106" t="s">
        <v>104</v>
      </c>
      <c r="C372" s="106" t="s">
        <v>79</v>
      </c>
      <c r="D372" s="106" t="s">
        <v>68</v>
      </c>
      <c r="E372" s="106"/>
      <c r="F372" s="115"/>
      <c r="G372" s="108">
        <f>G373+G391+G395</f>
        <v>108252401</v>
      </c>
      <c r="H372" s="109">
        <f>H373+H391+H395</f>
        <v>70056829</v>
      </c>
      <c r="I372" s="162">
        <v>6794.9</v>
      </c>
      <c r="J372" s="162"/>
      <c r="K372" s="162">
        <v>7066.6</v>
      </c>
      <c r="L372" s="163"/>
      <c r="M372" s="164"/>
      <c r="N372" s="108">
        <f>N373+N391+N395</f>
        <v>111475973</v>
      </c>
      <c r="O372" s="109">
        <f>O373+O391+O395</f>
        <v>72766701</v>
      </c>
    </row>
    <row r="373" spans="1:15" s="55" customFormat="1" ht="32.25">
      <c r="A373" s="22" t="s">
        <v>26</v>
      </c>
      <c r="B373" s="40" t="s">
        <v>104</v>
      </c>
      <c r="C373" s="40" t="s">
        <v>79</v>
      </c>
      <c r="D373" s="40" t="s">
        <v>68</v>
      </c>
      <c r="E373" s="121" t="s">
        <v>25</v>
      </c>
      <c r="F373" s="121"/>
      <c r="G373" s="104">
        <f>G374</f>
        <v>93340281</v>
      </c>
      <c r="H373" s="113">
        <f>H374</f>
        <v>68504159</v>
      </c>
      <c r="I373" s="159">
        <v>60</v>
      </c>
      <c r="J373" s="159"/>
      <c r="K373" s="159">
        <v>60</v>
      </c>
      <c r="L373" s="160"/>
      <c r="M373" s="161"/>
      <c r="N373" s="104">
        <f>N374</f>
        <v>96563853</v>
      </c>
      <c r="O373" s="113">
        <f>O374</f>
        <v>71214031</v>
      </c>
    </row>
    <row r="374" spans="1:15" s="55" customFormat="1" ht="32.25">
      <c r="A374" s="6" t="s">
        <v>27</v>
      </c>
      <c r="B374" s="40" t="s">
        <v>104</v>
      </c>
      <c r="C374" s="40" t="s">
        <v>79</v>
      </c>
      <c r="D374" s="40" t="s">
        <v>68</v>
      </c>
      <c r="E374" s="121" t="s">
        <v>24</v>
      </c>
      <c r="F374" s="117"/>
      <c r="G374" s="104">
        <f>G375+G377+G379+G381+G383+G385+G387+G389</f>
        <v>93340281</v>
      </c>
      <c r="H374" s="113">
        <f>H375+H377+H379+H381+H383+H385+H387+H389</f>
        <v>68504159</v>
      </c>
      <c r="I374" s="159" t="e">
        <f>I375</f>
        <v>#REF!</v>
      </c>
      <c r="J374" s="159" t="e">
        <f>J375</f>
        <v>#REF!</v>
      </c>
      <c r="K374" s="159" t="e">
        <f>K375</f>
        <v>#REF!</v>
      </c>
      <c r="L374" s="160" t="e">
        <f>L375</f>
        <v>#REF!</v>
      </c>
      <c r="M374" s="161"/>
      <c r="N374" s="104">
        <f>N375+N377+N379+N381+N383+N385+N387+N389</f>
        <v>96563853</v>
      </c>
      <c r="O374" s="113">
        <f>O375+O377+O379+O381+O383+O385+O387+O389</f>
        <v>71214031</v>
      </c>
    </row>
    <row r="375" spans="1:15" s="55" customFormat="1" ht="63.75">
      <c r="A375" s="6" t="s">
        <v>183</v>
      </c>
      <c r="B375" s="40" t="s">
        <v>104</v>
      </c>
      <c r="C375" s="40" t="s">
        <v>79</v>
      </c>
      <c r="D375" s="40" t="s">
        <v>68</v>
      </c>
      <c r="E375" s="121" t="s">
        <v>246</v>
      </c>
      <c r="F375" s="117"/>
      <c r="G375" s="104">
        <f>G376</f>
        <v>23481722</v>
      </c>
      <c r="H375" s="113"/>
      <c r="I375" s="159" t="e">
        <f>#REF!+I376</f>
        <v>#REF!</v>
      </c>
      <c r="J375" s="159" t="e">
        <f>#REF!+J376</f>
        <v>#REF!</v>
      </c>
      <c r="K375" s="159" t="e">
        <f>#REF!+K376</f>
        <v>#REF!</v>
      </c>
      <c r="L375" s="160" t="e">
        <f>#REF!+L376</f>
        <v>#REF!</v>
      </c>
      <c r="M375" s="161"/>
      <c r="N375" s="104">
        <f>N376</f>
        <v>23995422</v>
      </c>
      <c r="O375" s="113"/>
    </row>
    <row r="376" spans="1:15" s="51" customFormat="1" ht="32.25">
      <c r="A376" s="22" t="s">
        <v>189</v>
      </c>
      <c r="B376" s="40" t="s">
        <v>104</v>
      </c>
      <c r="C376" s="40" t="s">
        <v>79</v>
      </c>
      <c r="D376" s="40" t="s">
        <v>68</v>
      </c>
      <c r="E376" s="121" t="s">
        <v>246</v>
      </c>
      <c r="F376" s="117" t="s">
        <v>127</v>
      </c>
      <c r="G376" s="104">
        <f>11889142+11592580</f>
        <v>23481722</v>
      </c>
      <c r="H376" s="113"/>
      <c r="I376" s="165">
        <v>75.6</v>
      </c>
      <c r="J376" s="165"/>
      <c r="K376" s="165">
        <v>75.6</v>
      </c>
      <c r="L376" s="145"/>
      <c r="M376" s="6"/>
      <c r="N376" s="104">
        <f>11889142+12106280</f>
        <v>23995422</v>
      </c>
      <c r="O376" s="113"/>
    </row>
    <row r="377" spans="1:15" s="51" customFormat="1" ht="32.25">
      <c r="A377" s="125" t="s">
        <v>256</v>
      </c>
      <c r="B377" s="40" t="s">
        <v>104</v>
      </c>
      <c r="C377" s="40" t="s">
        <v>79</v>
      </c>
      <c r="D377" s="40" t="s">
        <v>68</v>
      </c>
      <c r="E377" s="121" t="s">
        <v>255</v>
      </c>
      <c r="F377" s="121"/>
      <c r="G377" s="104">
        <f>G378</f>
        <v>104400</v>
      </c>
      <c r="H377" s="90"/>
      <c r="I377" s="165"/>
      <c r="J377" s="165"/>
      <c r="K377" s="165"/>
      <c r="L377" s="145"/>
      <c r="M377" s="6"/>
      <c r="N377" s="104">
        <f>N378</f>
        <v>104400</v>
      </c>
      <c r="O377" s="90"/>
    </row>
    <row r="378" spans="1:15" s="51" customFormat="1" ht="32.25">
      <c r="A378" s="22" t="s">
        <v>189</v>
      </c>
      <c r="B378" s="40" t="s">
        <v>104</v>
      </c>
      <c r="C378" s="40" t="s">
        <v>79</v>
      </c>
      <c r="D378" s="40" t="s">
        <v>68</v>
      </c>
      <c r="E378" s="121" t="s">
        <v>255</v>
      </c>
      <c r="F378" s="121" t="s">
        <v>127</v>
      </c>
      <c r="G378" s="104">
        <v>104400</v>
      </c>
      <c r="H378" s="90"/>
      <c r="I378" s="165"/>
      <c r="J378" s="165"/>
      <c r="K378" s="165"/>
      <c r="L378" s="145"/>
      <c r="M378" s="6"/>
      <c r="N378" s="104">
        <v>104400</v>
      </c>
      <c r="O378" s="90"/>
    </row>
    <row r="379" spans="1:15" s="51" customFormat="1" ht="18.75">
      <c r="A379" s="120" t="s">
        <v>169</v>
      </c>
      <c r="B379" s="40" t="s">
        <v>104</v>
      </c>
      <c r="C379" s="40" t="s">
        <v>79</v>
      </c>
      <c r="D379" s="40" t="s">
        <v>68</v>
      </c>
      <c r="E379" s="121" t="s">
        <v>257</v>
      </c>
      <c r="F379" s="121"/>
      <c r="G379" s="104">
        <f>G380</f>
        <v>1250000</v>
      </c>
      <c r="H379" s="90"/>
      <c r="I379" s="165"/>
      <c r="J379" s="165"/>
      <c r="K379" s="165"/>
      <c r="L379" s="145"/>
      <c r="M379" s="6"/>
      <c r="N379" s="104">
        <f>N380</f>
        <v>1250000</v>
      </c>
      <c r="O379" s="90"/>
    </row>
    <row r="380" spans="1:15" s="51" customFormat="1" ht="32.25">
      <c r="A380" s="22" t="s">
        <v>189</v>
      </c>
      <c r="B380" s="40" t="s">
        <v>104</v>
      </c>
      <c r="C380" s="40" t="s">
        <v>79</v>
      </c>
      <c r="D380" s="40" t="s">
        <v>68</v>
      </c>
      <c r="E380" s="121" t="s">
        <v>257</v>
      </c>
      <c r="F380" s="121" t="s">
        <v>127</v>
      </c>
      <c r="G380" s="104">
        <f>1250000</f>
        <v>1250000</v>
      </c>
      <c r="H380" s="90"/>
      <c r="I380" s="165"/>
      <c r="J380" s="165"/>
      <c r="K380" s="165"/>
      <c r="L380" s="145"/>
      <c r="M380" s="6"/>
      <c r="N380" s="104">
        <f>1250000</f>
        <v>1250000</v>
      </c>
      <c r="O380" s="90"/>
    </row>
    <row r="381" spans="1:15" s="51" customFormat="1" ht="79.5">
      <c r="A381" s="125" t="s">
        <v>250</v>
      </c>
      <c r="B381" s="40" t="s">
        <v>104</v>
      </c>
      <c r="C381" s="40" t="s">
        <v>79</v>
      </c>
      <c r="D381" s="40" t="s">
        <v>68</v>
      </c>
      <c r="E381" s="121" t="s">
        <v>249</v>
      </c>
      <c r="F381" s="121"/>
      <c r="G381" s="104">
        <f>G382</f>
        <v>1678360</v>
      </c>
      <c r="H381" s="113">
        <f>H382</f>
        <v>1678360</v>
      </c>
      <c r="I381" s="165"/>
      <c r="J381" s="165"/>
      <c r="K381" s="165"/>
      <c r="L381" s="145"/>
      <c r="M381" s="6"/>
      <c r="N381" s="104">
        <f>N382</f>
        <v>1806070</v>
      </c>
      <c r="O381" s="113">
        <f>O382</f>
        <v>1806070</v>
      </c>
    </row>
    <row r="382" spans="1:15" s="51" customFormat="1" ht="32.25">
      <c r="A382" s="22" t="s">
        <v>189</v>
      </c>
      <c r="B382" s="40" t="s">
        <v>104</v>
      </c>
      <c r="C382" s="40" t="s">
        <v>79</v>
      </c>
      <c r="D382" s="40" t="s">
        <v>68</v>
      </c>
      <c r="E382" s="121" t="s">
        <v>249</v>
      </c>
      <c r="F382" s="121" t="s">
        <v>127</v>
      </c>
      <c r="G382" s="104">
        <f>3231030-1552670</f>
        <v>1678360</v>
      </c>
      <c r="H382" s="113">
        <f>3231030-1552670</f>
        <v>1678360</v>
      </c>
      <c r="I382" s="165"/>
      <c r="J382" s="165"/>
      <c r="K382" s="165"/>
      <c r="L382" s="145"/>
      <c r="M382" s="6"/>
      <c r="N382" s="104">
        <f>3358740-1552670</f>
        <v>1806070</v>
      </c>
      <c r="O382" s="113">
        <f>3358740-1552670</f>
        <v>1806070</v>
      </c>
    </row>
    <row r="383" spans="1:15" s="51" customFormat="1" ht="79.5">
      <c r="A383" s="125" t="s">
        <v>259</v>
      </c>
      <c r="B383" s="40" t="s">
        <v>104</v>
      </c>
      <c r="C383" s="40" t="s">
        <v>79</v>
      </c>
      <c r="D383" s="40" t="s">
        <v>68</v>
      </c>
      <c r="E383" s="121" t="s">
        <v>258</v>
      </c>
      <c r="F383" s="40"/>
      <c r="G383" s="80">
        <f aca="true" t="shared" si="33" ref="G383:L383">G384</f>
        <v>98400</v>
      </c>
      <c r="H383" s="90">
        <f t="shared" si="33"/>
        <v>98400</v>
      </c>
      <c r="I383" s="140" t="e">
        <f t="shared" si="33"/>
        <v>#REF!</v>
      </c>
      <c r="J383" s="140" t="e">
        <f t="shared" si="33"/>
        <v>#REF!</v>
      </c>
      <c r="K383" s="140" t="e">
        <f t="shared" si="33"/>
        <v>#REF!</v>
      </c>
      <c r="L383" s="158" t="e">
        <f t="shared" si="33"/>
        <v>#REF!</v>
      </c>
      <c r="M383" s="6"/>
      <c r="N383" s="80">
        <f>N384</f>
        <v>99100</v>
      </c>
      <c r="O383" s="90">
        <f>O384</f>
        <v>99100</v>
      </c>
    </row>
    <row r="384" spans="1:15" s="51" customFormat="1" ht="32.25">
      <c r="A384" s="22" t="s">
        <v>189</v>
      </c>
      <c r="B384" s="40" t="s">
        <v>104</v>
      </c>
      <c r="C384" s="40" t="s">
        <v>79</v>
      </c>
      <c r="D384" s="40" t="s">
        <v>68</v>
      </c>
      <c r="E384" s="121" t="s">
        <v>258</v>
      </c>
      <c r="F384" s="40" t="s">
        <v>127</v>
      </c>
      <c r="G384" s="80">
        <v>98400</v>
      </c>
      <c r="H384" s="113">
        <v>98400</v>
      </c>
      <c r="I384" s="140" t="e">
        <f>I385+I395+I400</f>
        <v>#REF!</v>
      </c>
      <c r="J384" s="140" t="e">
        <f>J385+J395+J400</f>
        <v>#REF!</v>
      </c>
      <c r="K384" s="140" t="e">
        <f>K385+K395+K400</f>
        <v>#REF!</v>
      </c>
      <c r="L384" s="140" t="e">
        <f>L385+L395+L400</f>
        <v>#REF!</v>
      </c>
      <c r="M384" s="6"/>
      <c r="N384" s="80">
        <v>99100</v>
      </c>
      <c r="O384" s="113">
        <v>99100</v>
      </c>
    </row>
    <row r="385" spans="1:15" s="51" customFormat="1" ht="48">
      <c r="A385" s="125" t="s">
        <v>261</v>
      </c>
      <c r="B385" s="40" t="s">
        <v>104</v>
      </c>
      <c r="C385" s="40" t="s">
        <v>79</v>
      </c>
      <c r="D385" s="40" t="s">
        <v>68</v>
      </c>
      <c r="E385" s="121" t="s">
        <v>260</v>
      </c>
      <c r="F385" s="40"/>
      <c r="G385" s="104">
        <f aca="true" t="shared" si="34" ref="G385:L385">G386</f>
        <v>64570700</v>
      </c>
      <c r="H385" s="113">
        <f t="shared" si="34"/>
        <v>64570700</v>
      </c>
      <c r="I385" s="140">
        <f t="shared" si="34"/>
        <v>10</v>
      </c>
      <c r="J385" s="140">
        <f t="shared" si="34"/>
        <v>0</v>
      </c>
      <c r="K385" s="140">
        <f t="shared" si="34"/>
        <v>10</v>
      </c>
      <c r="L385" s="158">
        <f t="shared" si="34"/>
        <v>0</v>
      </c>
      <c r="M385" s="6"/>
      <c r="N385" s="104">
        <f>N386</f>
        <v>67137800</v>
      </c>
      <c r="O385" s="113">
        <f>O386</f>
        <v>67137800</v>
      </c>
    </row>
    <row r="386" spans="1:15" s="51" customFormat="1" ht="32.25">
      <c r="A386" s="22" t="s">
        <v>189</v>
      </c>
      <c r="B386" s="40" t="s">
        <v>104</v>
      </c>
      <c r="C386" s="40" t="s">
        <v>79</v>
      </c>
      <c r="D386" s="40" t="s">
        <v>68</v>
      </c>
      <c r="E386" s="121" t="s">
        <v>260</v>
      </c>
      <c r="F386" s="40" t="s">
        <v>127</v>
      </c>
      <c r="G386" s="104">
        <v>64570700</v>
      </c>
      <c r="H386" s="113">
        <v>64570700</v>
      </c>
      <c r="I386" s="140">
        <f aca="true" t="shared" si="35" ref="I386:L387">I387</f>
        <v>10</v>
      </c>
      <c r="J386" s="140">
        <f t="shared" si="35"/>
        <v>0</v>
      </c>
      <c r="K386" s="140">
        <f t="shared" si="35"/>
        <v>10</v>
      </c>
      <c r="L386" s="158">
        <f t="shared" si="35"/>
        <v>0</v>
      </c>
      <c r="M386" s="6"/>
      <c r="N386" s="104">
        <v>67137800</v>
      </c>
      <c r="O386" s="113">
        <v>67137800</v>
      </c>
    </row>
    <row r="387" spans="1:15" s="51" customFormat="1" ht="32.25">
      <c r="A387" s="125" t="s">
        <v>263</v>
      </c>
      <c r="B387" s="40" t="s">
        <v>104</v>
      </c>
      <c r="C387" s="40" t="s">
        <v>79</v>
      </c>
      <c r="D387" s="40" t="s">
        <v>68</v>
      </c>
      <c r="E387" s="121" t="s">
        <v>262</v>
      </c>
      <c r="F387" s="40"/>
      <c r="G387" s="104">
        <f>G388</f>
        <v>1339500</v>
      </c>
      <c r="H387" s="113">
        <f>H388</f>
        <v>1339500</v>
      </c>
      <c r="I387" s="140">
        <f t="shared" si="35"/>
        <v>10</v>
      </c>
      <c r="J387" s="140">
        <f t="shared" si="35"/>
        <v>0</v>
      </c>
      <c r="K387" s="140">
        <f t="shared" si="35"/>
        <v>10</v>
      </c>
      <c r="L387" s="158">
        <f t="shared" si="35"/>
        <v>0</v>
      </c>
      <c r="M387" s="6"/>
      <c r="N387" s="104">
        <f>N388</f>
        <v>1321300</v>
      </c>
      <c r="O387" s="113">
        <f>O388</f>
        <v>1321300</v>
      </c>
    </row>
    <row r="388" spans="1:15" s="51" customFormat="1" ht="32.25">
      <c r="A388" s="22" t="s">
        <v>189</v>
      </c>
      <c r="B388" s="40" t="s">
        <v>104</v>
      </c>
      <c r="C388" s="40" t="s">
        <v>79</v>
      </c>
      <c r="D388" s="40" t="s">
        <v>68</v>
      </c>
      <c r="E388" s="121" t="s">
        <v>262</v>
      </c>
      <c r="F388" s="40" t="s">
        <v>127</v>
      </c>
      <c r="G388" s="104">
        <v>1339500</v>
      </c>
      <c r="H388" s="113">
        <v>1339500</v>
      </c>
      <c r="I388" s="165">
        <v>10</v>
      </c>
      <c r="J388" s="165"/>
      <c r="K388" s="165">
        <v>10</v>
      </c>
      <c r="L388" s="145"/>
      <c r="M388" s="6"/>
      <c r="N388" s="104">
        <v>1321300</v>
      </c>
      <c r="O388" s="113">
        <v>1321300</v>
      </c>
    </row>
    <row r="389" spans="1:15" s="51" customFormat="1" ht="79.5">
      <c r="A389" s="22" t="s">
        <v>253</v>
      </c>
      <c r="B389" s="40" t="s">
        <v>104</v>
      </c>
      <c r="C389" s="40" t="s">
        <v>79</v>
      </c>
      <c r="D389" s="40" t="s">
        <v>68</v>
      </c>
      <c r="E389" s="121" t="s">
        <v>251</v>
      </c>
      <c r="F389" s="40"/>
      <c r="G389" s="104">
        <f>G390</f>
        <v>817199</v>
      </c>
      <c r="H389" s="113">
        <f>H390</f>
        <v>817199</v>
      </c>
      <c r="I389" s="165"/>
      <c r="J389" s="165"/>
      <c r="K389" s="165"/>
      <c r="L389" s="145"/>
      <c r="M389" s="6"/>
      <c r="N389" s="104">
        <f>N390</f>
        <v>849761</v>
      </c>
      <c r="O389" s="113">
        <f>O390</f>
        <v>849761</v>
      </c>
    </row>
    <row r="390" spans="1:15" s="51" customFormat="1" ht="32.25">
      <c r="A390" s="22" t="s">
        <v>189</v>
      </c>
      <c r="B390" s="40" t="s">
        <v>104</v>
      </c>
      <c r="C390" s="40" t="s">
        <v>79</v>
      </c>
      <c r="D390" s="40" t="s">
        <v>68</v>
      </c>
      <c r="E390" s="121" t="s">
        <v>251</v>
      </c>
      <c r="F390" s="40" t="s">
        <v>127</v>
      </c>
      <c r="G390" s="104">
        <v>817199</v>
      </c>
      <c r="H390" s="113">
        <v>817199</v>
      </c>
      <c r="I390" s="165"/>
      <c r="J390" s="165"/>
      <c r="K390" s="165"/>
      <c r="L390" s="145"/>
      <c r="M390" s="6"/>
      <c r="N390" s="104">
        <v>849761</v>
      </c>
      <c r="O390" s="113">
        <v>849761</v>
      </c>
    </row>
    <row r="391" spans="1:15" s="51" customFormat="1" ht="32.25">
      <c r="A391" s="125" t="s">
        <v>31</v>
      </c>
      <c r="B391" s="40" t="s">
        <v>104</v>
      </c>
      <c r="C391" s="40" t="s">
        <v>79</v>
      </c>
      <c r="D391" s="40" t="s">
        <v>68</v>
      </c>
      <c r="E391" s="121" t="s">
        <v>28</v>
      </c>
      <c r="F391" s="40"/>
      <c r="G391" s="104">
        <f>G392</f>
        <v>458000</v>
      </c>
      <c r="H391" s="113"/>
      <c r="I391" s="165"/>
      <c r="J391" s="165"/>
      <c r="K391" s="165"/>
      <c r="L391" s="145"/>
      <c r="M391" s="6"/>
      <c r="N391" s="104">
        <f>N392</f>
        <v>458000</v>
      </c>
      <c r="O391" s="113"/>
    </row>
    <row r="392" spans="1:15" s="51" customFormat="1" ht="32.25">
      <c r="A392" s="125" t="s">
        <v>32</v>
      </c>
      <c r="B392" s="40" t="s">
        <v>104</v>
      </c>
      <c r="C392" s="40" t="s">
        <v>79</v>
      </c>
      <c r="D392" s="40" t="s">
        <v>68</v>
      </c>
      <c r="E392" s="121" t="s">
        <v>30</v>
      </c>
      <c r="F392" s="40"/>
      <c r="G392" s="104">
        <f>G393</f>
        <v>458000</v>
      </c>
      <c r="H392" s="113"/>
      <c r="I392" s="165"/>
      <c r="J392" s="165"/>
      <c r="K392" s="165"/>
      <c r="L392" s="145"/>
      <c r="M392" s="6"/>
      <c r="N392" s="104">
        <f>N393</f>
        <v>458000</v>
      </c>
      <c r="O392" s="113"/>
    </row>
    <row r="393" spans="1:15" s="51" customFormat="1" ht="32.25">
      <c r="A393" s="125" t="s">
        <v>248</v>
      </c>
      <c r="B393" s="40" t="s">
        <v>104</v>
      </c>
      <c r="C393" s="40" t="s">
        <v>79</v>
      </c>
      <c r="D393" s="40" t="s">
        <v>68</v>
      </c>
      <c r="E393" s="121" t="s">
        <v>247</v>
      </c>
      <c r="F393" s="40"/>
      <c r="G393" s="104">
        <f>G394</f>
        <v>458000</v>
      </c>
      <c r="H393" s="113"/>
      <c r="I393" s="165"/>
      <c r="J393" s="165"/>
      <c r="K393" s="165"/>
      <c r="L393" s="145"/>
      <c r="M393" s="6"/>
      <c r="N393" s="104">
        <f>N394</f>
        <v>458000</v>
      </c>
      <c r="O393" s="113"/>
    </row>
    <row r="394" spans="1:15" s="51" customFormat="1" ht="32.25">
      <c r="A394" s="22" t="s">
        <v>189</v>
      </c>
      <c r="B394" s="40" t="s">
        <v>104</v>
      </c>
      <c r="C394" s="40" t="s">
        <v>79</v>
      </c>
      <c r="D394" s="40" t="s">
        <v>68</v>
      </c>
      <c r="E394" s="121" t="s">
        <v>247</v>
      </c>
      <c r="F394" s="40" t="s">
        <v>127</v>
      </c>
      <c r="G394" s="104">
        <f>360000+98000</f>
        <v>458000</v>
      </c>
      <c r="H394" s="113"/>
      <c r="I394" s="165"/>
      <c r="J394" s="165"/>
      <c r="K394" s="165"/>
      <c r="L394" s="145"/>
      <c r="M394" s="6"/>
      <c r="N394" s="104">
        <f>360000+98000</f>
        <v>458000</v>
      </c>
      <c r="O394" s="113"/>
    </row>
    <row r="395" spans="1:15" s="51" customFormat="1" ht="31.5">
      <c r="A395" s="6" t="s">
        <v>38</v>
      </c>
      <c r="B395" s="40" t="s">
        <v>104</v>
      </c>
      <c r="C395" s="40" t="s">
        <v>79</v>
      </c>
      <c r="D395" s="40" t="s">
        <v>68</v>
      </c>
      <c r="E395" s="121" t="s">
        <v>36</v>
      </c>
      <c r="F395" s="121"/>
      <c r="G395" s="104">
        <f>G396</f>
        <v>14454120</v>
      </c>
      <c r="H395" s="113">
        <f aca="true" t="shared" si="36" ref="H395:O395">H396</f>
        <v>1552670</v>
      </c>
      <c r="I395" s="104">
        <f t="shared" si="36"/>
        <v>291.2</v>
      </c>
      <c r="J395" s="104">
        <f t="shared" si="36"/>
        <v>0</v>
      </c>
      <c r="K395" s="104">
        <f t="shared" si="36"/>
        <v>291.2</v>
      </c>
      <c r="L395" s="104">
        <f t="shared" si="36"/>
        <v>0</v>
      </c>
      <c r="M395" s="104">
        <f t="shared" si="36"/>
        <v>0</v>
      </c>
      <c r="N395" s="104">
        <f t="shared" si="36"/>
        <v>14454120</v>
      </c>
      <c r="O395" s="113">
        <f t="shared" si="36"/>
        <v>1552670</v>
      </c>
    </row>
    <row r="396" spans="1:15" s="51" customFormat="1" ht="31.5">
      <c r="A396" s="120" t="s">
        <v>39</v>
      </c>
      <c r="B396" s="40" t="s">
        <v>104</v>
      </c>
      <c r="C396" s="40" t="s">
        <v>79</v>
      </c>
      <c r="D396" s="40" t="s">
        <v>68</v>
      </c>
      <c r="E396" s="116" t="s">
        <v>37</v>
      </c>
      <c r="F396" s="116"/>
      <c r="G396" s="104">
        <f>G397+G399+G401</f>
        <v>14454120</v>
      </c>
      <c r="H396" s="113">
        <f aca="true" t="shared" si="37" ref="H396:O396">H397+H399+H401</f>
        <v>1552670</v>
      </c>
      <c r="I396" s="104">
        <f t="shared" si="37"/>
        <v>291.2</v>
      </c>
      <c r="J396" s="104">
        <f t="shared" si="37"/>
        <v>0</v>
      </c>
      <c r="K396" s="104">
        <f t="shared" si="37"/>
        <v>291.2</v>
      </c>
      <c r="L396" s="104">
        <f t="shared" si="37"/>
        <v>0</v>
      </c>
      <c r="M396" s="104">
        <f t="shared" si="37"/>
        <v>0</v>
      </c>
      <c r="N396" s="104">
        <f t="shared" si="37"/>
        <v>14454120</v>
      </c>
      <c r="O396" s="113">
        <f t="shared" si="37"/>
        <v>1552670</v>
      </c>
    </row>
    <row r="397" spans="1:15" s="51" customFormat="1" ht="63.75">
      <c r="A397" s="120" t="s">
        <v>183</v>
      </c>
      <c r="B397" s="40" t="s">
        <v>104</v>
      </c>
      <c r="C397" s="40" t="s">
        <v>79</v>
      </c>
      <c r="D397" s="40" t="s">
        <v>68</v>
      </c>
      <c r="E397" s="116" t="s">
        <v>264</v>
      </c>
      <c r="F397" s="116"/>
      <c r="G397" s="104">
        <f>G398</f>
        <v>12878450</v>
      </c>
      <c r="H397" s="113"/>
      <c r="I397" s="140">
        <f>I398+I399</f>
        <v>196.2</v>
      </c>
      <c r="J397" s="140">
        <f>J398+J399</f>
        <v>0</v>
      </c>
      <c r="K397" s="140">
        <f>K398+K399</f>
        <v>196.2</v>
      </c>
      <c r="L397" s="140">
        <f>L398+L399</f>
        <v>0</v>
      </c>
      <c r="M397" s="6"/>
      <c r="N397" s="104">
        <f>N398</f>
        <v>12878450</v>
      </c>
      <c r="O397" s="113"/>
    </row>
    <row r="398" spans="1:15" s="51" customFormat="1" ht="32.25">
      <c r="A398" s="22" t="s">
        <v>189</v>
      </c>
      <c r="B398" s="40" t="s">
        <v>104</v>
      </c>
      <c r="C398" s="40" t="s">
        <v>79</v>
      </c>
      <c r="D398" s="40" t="s">
        <v>68</v>
      </c>
      <c r="E398" s="116" t="s">
        <v>264</v>
      </c>
      <c r="F398" s="40" t="s">
        <v>127</v>
      </c>
      <c r="G398" s="104">
        <v>12878450</v>
      </c>
      <c r="H398" s="113"/>
      <c r="I398" s="140">
        <v>101.2</v>
      </c>
      <c r="J398" s="140"/>
      <c r="K398" s="140">
        <v>101.2</v>
      </c>
      <c r="L398" s="145"/>
      <c r="M398" s="6"/>
      <c r="N398" s="104">
        <v>12878450</v>
      </c>
      <c r="O398" s="113"/>
    </row>
    <row r="399" spans="1:15" s="51" customFormat="1" ht="48">
      <c r="A399" s="120" t="s">
        <v>165</v>
      </c>
      <c r="B399" s="40" t="s">
        <v>104</v>
      </c>
      <c r="C399" s="40" t="s">
        <v>79</v>
      </c>
      <c r="D399" s="40" t="s">
        <v>68</v>
      </c>
      <c r="E399" s="116" t="s">
        <v>242</v>
      </c>
      <c r="F399" s="116"/>
      <c r="G399" s="104">
        <f>G400</f>
        <v>23000</v>
      </c>
      <c r="H399" s="113"/>
      <c r="I399" s="140">
        <v>95</v>
      </c>
      <c r="J399" s="140"/>
      <c r="K399" s="140">
        <v>95</v>
      </c>
      <c r="L399" s="145"/>
      <c r="M399" s="6"/>
      <c r="N399" s="104">
        <f>N400</f>
        <v>23000</v>
      </c>
      <c r="O399" s="113"/>
    </row>
    <row r="400" spans="1:15" s="51" customFormat="1" ht="32.25">
      <c r="A400" s="22" t="s">
        <v>189</v>
      </c>
      <c r="B400" s="40" t="s">
        <v>104</v>
      </c>
      <c r="C400" s="40" t="s">
        <v>79</v>
      </c>
      <c r="D400" s="40" t="s">
        <v>68</v>
      </c>
      <c r="E400" s="116" t="s">
        <v>242</v>
      </c>
      <c r="F400" s="116">
        <v>600</v>
      </c>
      <c r="G400" s="104">
        <f>23000</f>
        <v>23000</v>
      </c>
      <c r="H400" s="113"/>
      <c r="I400" s="140" t="e">
        <f>I403+I406</f>
        <v>#REF!</v>
      </c>
      <c r="J400" s="140" t="e">
        <f>J403+J406</f>
        <v>#REF!</v>
      </c>
      <c r="K400" s="140" t="e">
        <f>K403+K406</f>
        <v>#REF!</v>
      </c>
      <c r="L400" s="140" t="e">
        <f>L403+L406</f>
        <v>#REF!</v>
      </c>
      <c r="M400" s="6"/>
      <c r="N400" s="104">
        <f>23000</f>
        <v>23000</v>
      </c>
      <c r="O400" s="113"/>
    </row>
    <row r="401" spans="1:15" s="51" customFormat="1" ht="78.75">
      <c r="A401" s="125" t="s">
        <v>250</v>
      </c>
      <c r="B401" s="40" t="s">
        <v>104</v>
      </c>
      <c r="C401" s="40" t="s">
        <v>79</v>
      </c>
      <c r="D401" s="40" t="s">
        <v>68</v>
      </c>
      <c r="E401" s="116" t="s">
        <v>283</v>
      </c>
      <c r="F401" s="116"/>
      <c r="G401" s="104">
        <f>G402</f>
        <v>1552670</v>
      </c>
      <c r="H401" s="113">
        <f aca="true" t="shared" si="38" ref="H401:O401">H402</f>
        <v>1552670</v>
      </c>
      <c r="I401" s="104">
        <f t="shared" si="38"/>
        <v>0</v>
      </c>
      <c r="J401" s="104">
        <f t="shared" si="38"/>
        <v>0</v>
      </c>
      <c r="K401" s="104">
        <f t="shared" si="38"/>
        <v>0</v>
      </c>
      <c r="L401" s="104">
        <f t="shared" si="38"/>
        <v>0</v>
      </c>
      <c r="M401" s="104">
        <f t="shared" si="38"/>
        <v>0</v>
      </c>
      <c r="N401" s="104">
        <f t="shared" si="38"/>
        <v>1552670</v>
      </c>
      <c r="O401" s="113">
        <f t="shared" si="38"/>
        <v>1552670</v>
      </c>
    </row>
    <row r="402" spans="1:15" s="51" customFormat="1" ht="32.25">
      <c r="A402" s="22" t="s">
        <v>189</v>
      </c>
      <c r="B402" s="40" t="s">
        <v>104</v>
      </c>
      <c r="C402" s="40" t="s">
        <v>79</v>
      </c>
      <c r="D402" s="40" t="s">
        <v>68</v>
      </c>
      <c r="E402" s="116" t="s">
        <v>283</v>
      </c>
      <c r="F402" s="116">
        <v>600</v>
      </c>
      <c r="G402" s="104">
        <v>1552670</v>
      </c>
      <c r="H402" s="113">
        <v>1552670</v>
      </c>
      <c r="I402" s="140"/>
      <c r="J402" s="140"/>
      <c r="K402" s="140"/>
      <c r="L402" s="140"/>
      <c r="M402" s="6"/>
      <c r="N402" s="104">
        <v>1552670</v>
      </c>
      <c r="O402" s="113">
        <v>1552670</v>
      </c>
    </row>
    <row r="403" spans="1:15" s="59" customFormat="1" ht="18.75">
      <c r="A403" s="124" t="s">
        <v>87</v>
      </c>
      <c r="B403" s="106" t="s">
        <v>104</v>
      </c>
      <c r="C403" s="106" t="s">
        <v>79</v>
      </c>
      <c r="D403" s="106" t="s">
        <v>79</v>
      </c>
      <c r="E403" s="107"/>
      <c r="F403" s="107"/>
      <c r="G403" s="108">
        <f aca="true" t="shared" si="39" ref="G403:L403">G404</f>
        <v>961400</v>
      </c>
      <c r="H403" s="109">
        <f t="shared" si="39"/>
        <v>257800</v>
      </c>
      <c r="I403" s="144">
        <f t="shared" si="39"/>
        <v>3</v>
      </c>
      <c r="J403" s="144">
        <f t="shared" si="39"/>
        <v>0</v>
      </c>
      <c r="K403" s="144">
        <f t="shared" si="39"/>
        <v>3</v>
      </c>
      <c r="L403" s="144">
        <f t="shared" si="39"/>
        <v>0</v>
      </c>
      <c r="M403" s="123"/>
      <c r="N403" s="108">
        <f>N404</f>
        <v>961400</v>
      </c>
      <c r="O403" s="109">
        <f>O404</f>
        <v>257800</v>
      </c>
    </row>
    <row r="404" spans="1:15" s="51" customFormat="1" ht="32.25">
      <c r="A404" s="120" t="s">
        <v>26</v>
      </c>
      <c r="B404" s="121" t="s">
        <v>104</v>
      </c>
      <c r="C404" s="121" t="s">
        <v>79</v>
      </c>
      <c r="D404" s="121" t="s">
        <v>79</v>
      </c>
      <c r="E404" s="116" t="s">
        <v>25</v>
      </c>
      <c r="F404" s="116"/>
      <c r="G404" s="104">
        <f>G405+G408</f>
        <v>961400</v>
      </c>
      <c r="H404" s="113">
        <f>H405+H408</f>
        <v>257800</v>
      </c>
      <c r="I404" s="140">
        <f>I405</f>
        <v>3</v>
      </c>
      <c r="J404" s="140">
        <f>J405</f>
        <v>0</v>
      </c>
      <c r="K404" s="140">
        <f>K405</f>
        <v>3</v>
      </c>
      <c r="L404" s="140">
        <f>L405</f>
        <v>0</v>
      </c>
      <c r="M404" s="6"/>
      <c r="N404" s="104">
        <f>N405+N408</f>
        <v>961400</v>
      </c>
      <c r="O404" s="113">
        <f>O405+O408</f>
        <v>257800</v>
      </c>
    </row>
    <row r="405" spans="1:15" s="51" customFormat="1" ht="18.75">
      <c r="A405" s="120" t="s">
        <v>267</v>
      </c>
      <c r="B405" s="121" t="s">
        <v>104</v>
      </c>
      <c r="C405" s="121" t="s">
        <v>79</v>
      </c>
      <c r="D405" s="121" t="s">
        <v>79</v>
      </c>
      <c r="E405" s="116" t="s">
        <v>266</v>
      </c>
      <c r="F405" s="116"/>
      <c r="G405" s="104">
        <f>G406</f>
        <v>150000</v>
      </c>
      <c r="H405" s="113"/>
      <c r="I405" s="165">
        <v>3</v>
      </c>
      <c r="J405" s="165"/>
      <c r="K405" s="165">
        <v>3</v>
      </c>
      <c r="L405" s="145"/>
      <c r="M405" s="6"/>
      <c r="N405" s="104">
        <f>N406</f>
        <v>150000</v>
      </c>
      <c r="O405" s="113"/>
    </row>
    <row r="406" spans="1:15" s="51" customFormat="1" ht="32.25">
      <c r="A406" s="120" t="s">
        <v>233</v>
      </c>
      <c r="B406" s="121" t="s">
        <v>104</v>
      </c>
      <c r="C406" s="121" t="s">
        <v>79</v>
      </c>
      <c r="D406" s="121" t="s">
        <v>79</v>
      </c>
      <c r="E406" s="116" t="s">
        <v>265</v>
      </c>
      <c r="F406" s="116"/>
      <c r="G406" s="104">
        <f>G407</f>
        <v>150000</v>
      </c>
      <c r="H406" s="135"/>
      <c r="I406" s="140" t="e">
        <f>I407</f>
        <v>#REF!</v>
      </c>
      <c r="J406" s="140" t="e">
        <f>J407</f>
        <v>#REF!</v>
      </c>
      <c r="K406" s="140" t="e">
        <f>K407</f>
        <v>#REF!</v>
      </c>
      <c r="L406" s="140" t="e">
        <f>L407</f>
        <v>#REF!</v>
      </c>
      <c r="M406" s="6"/>
      <c r="N406" s="104">
        <f>N407</f>
        <v>150000</v>
      </c>
      <c r="O406" s="135"/>
    </row>
    <row r="407" spans="1:15" s="51" customFormat="1" ht="32.25">
      <c r="A407" s="120" t="s">
        <v>149</v>
      </c>
      <c r="B407" s="121" t="s">
        <v>104</v>
      </c>
      <c r="C407" s="121" t="s">
        <v>79</v>
      </c>
      <c r="D407" s="121" t="s">
        <v>79</v>
      </c>
      <c r="E407" s="116" t="s">
        <v>265</v>
      </c>
      <c r="F407" s="116">
        <v>200</v>
      </c>
      <c r="G407" s="104">
        <f>14000+57000+24500+54500</f>
        <v>150000</v>
      </c>
      <c r="H407" s="113"/>
      <c r="I407" s="140" t="e">
        <f>#REF!</f>
        <v>#REF!</v>
      </c>
      <c r="J407" s="140" t="e">
        <f>#REF!</f>
        <v>#REF!</v>
      </c>
      <c r="K407" s="140" t="e">
        <f>#REF!</f>
        <v>#REF!</v>
      </c>
      <c r="L407" s="140" t="e">
        <f>#REF!</f>
        <v>#REF!</v>
      </c>
      <c r="M407" s="6"/>
      <c r="N407" s="104">
        <f>14000+57000+24500+54500</f>
        <v>150000</v>
      </c>
      <c r="O407" s="113"/>
    </row>
    <row r="408" spans="1:15" s="51" customFormat="1" ht="32.25">
      <c r="A408" s="120" t="s">
        <v>270</v>
      </c>
      <c r="B408" s="121" t="s">
        <v>104</v>
      </c>
      <c r="C408" s="121" t="s">
        <v>79</v>
      </c>
      <c r="D408" s="121" t="s">
        <v>79</v>
      </c>
      <c r="E408" s="46" t="s">
        <v>269</v>
      </c>
      <c r="F408" s="116"/>
      <c r="G408" s="104">
        <f>G409+G412</f>
        <v>811400</v>
      </c>
      <c r="H408" s="113">
        <f>H409+H412</f>
        <v>257800</v>
      </c>
      <c r="I408" s="140" t="e">
        <f>I409+#REF!+#REF!+#REF!+#REF!</f>
        <v>#REF!</v>
      </c>
      <c r="J408" s="140" t="e">
        <f>J409+#REF!+#REF!+#REF!+#REF!</f>
        <v>#REF!</v>
      </c>
      <c r="K408" s="140" t="e">
        <f>K409+#REF!+#REF!+#REF!+#REF!</f>
        <v>#REF!</v>
      </c>
      <c r="L408" s="158" t="e">
        <f>L409+#REF!+#REF!+#REF!+#REF!</f>
        <v>#REF!</v>
      </c>
      <c r="M408" s="6"/>
      <c r="N408" s="104">
        <f>N409+N412</f>
        <v>811400</v>
      </c>
      <c r="O408" s="113">
        <f>O409+O412</f>
        <v>257800</v>
      </c>
    </row>
    <row r="409" spans="1:15" s="51" customFormat="1" ht="32.25">
      <c r="A409" s="120" t="s">
        <v>271</v>
      </c>
      <c r="B409" s="121" t="s">
        <v>104</v>
      </c>
      <c r="C409" s="121" t="s">
        <v>79</v>
      </c>
      <c r="D409" s="121" t="s">
        <v>79</v>
      </c>
      <c r="E409" s="116" t="s">
        <v>268</v>
      </c>
      <c r="F409" s="117"/>
      <c r="G409" s="104">
        <f>G410+G411</f>
        <v>553600</v>
      </c>
      <c r="H409" s="113"/>
      <c r="I409" s="140" t="e">
        <f>I410+I412+I416</f>
        <v>#REF!</v>
      </c>
      <c r="J409" s="140" t="e">
        <f>J410+J412+J416</f>
        <v>#REF!</v>
      </c>
      <c r="K409" s="140" t="e">
        <f>K410+K412+K416</f>
        <v>#REF!</v>
      </c>
      <c r="L409" s="158" t="e">
        <f>L410+L412+L416</f>
        <v>#REF!</v>
      </c>
      <c r="M409" s="6"/>
      <c r="N409" s="104">
        <f>N410+N411</f>
        <v>553600</v>
      </c>
      <c r="O409" s="113"/>
    </row>
    <row r="410" spans="1:15" s="51" customFormat="1" ht="32.25">
      <c r="A410" s="120" t="s">
        <v>149</v>
      </c>
      <c r="B410" s="121" t="s">
        <v>104</v>
      </c>
      <c r="C410" s="121" t="s">
        <v>79</v>
      </c>
      <c r="D410" s="121" t="s">
        <v>79</v>
      </c>
      <c r="E410" s="116" t="s">
        <v>268</v>
      </c>
      <c r="F410" s="117" t="s">
        <v>125</v>
      </c>
      <c r="G410" s="104">
        <v>338200</v>
      </c>
      <c r="H410" s="113"/>
      <c r="I410" s="140" t="e">
        <f>I411</f>
        <v>#REF!</v>
      </c>
      <c r="J410" s="140" t="e">
        <f>J411</f>
        <v>#REF!</v>
      </c>
      <c r="K410" s="140" t="e">
        <f>K411</f>
        <v>#REF!</v>
      </c>
      <c r="L410" s="158" t="e">
        <f>L411</f>
        <v>#REF!</v>
      </c>
      <c r="M410" s="6"/>
      <c r="N410" s="104">
        <v>338200</v>
      </c>
      <c r="O410" s="113"/>
    </row>
    <row r="411" spans="1:15" s="51" customFormat="1" ht="32.25">
      <c r="A411" s="22" t="s">
        <v>189</v>
      </c>
      <c r="B411" s="121" t="s">
        <v>104</v>
      </c>
      <c r="C411" s="121" t="s">
        <v>79</v>
      </c>
      <c r="D411" s="121" t="s">
        <v>79</v>
      </c>
      <c r="E411" s="116" t="s">
        <v>268</v>
      </c>
      <c r="F411" s="117" t="s">
        <v>127</v>
      </c>
      <c r="G411" s="104">
        <v>215400</v>
      </c>
      <c r="H411" s="135"/>
      <c r="I411" s="140" t="e">
        <f>#REF!</f>
        <v>#REF!</v>
      </c>
      <c r="J411" s="140" t="e">
        <f>#REF!</f>
        <v>#REF!</v>
      </c>
      <c r="K411" s="140" t="e">
        <f>#REF!</f>
        <v>#REF!</v>
      </c>
      <c r="L411" s="158" t="e">
        <f>#REF!</f>
        <v>#REF!</v>
      </c>
      <c r="M411" s="6"/>
      <c r="N411" s="104">
        <v>215400</v>
      </c>
      <c r="O411" s="135"/>
    </row>
    <row r="412" spans="1:15" s="51" customFormat="1" ht="48">
      <c r="A412" s="122" t="s">
        <v>273</v>
      </c>
      <c r="B412" s="121" t="s">
        <v>104</v>
      </c>
      <c r="C412" s="121" t="s">
        <v>79</v>
      </c>
      <c r="D412" s="121" t="s">
        <v>79</v>
      </c>
      <c r="E412" s="121" t="s">
        <v>272</v>
      </c>
      <c r="F412" s="121"/>
      <c r="G412" s="104">
        <f aca="true" t="shared" si="40" ref="G412:L412">G413</f>
        <v>257800</v>
      </c>
      <c r="H412" s="113">
        <f t="shared" si="40"/>
        <v>257800</v>
      </c>
      <c r="I412" s="140">
        <f t="shared" si="40"/>
        <v>2251.4</v>
      </c>
      <c r="J412" s="140">
        <f t="shared" si="40"/>
        <v>2251.4</v>
      </c>
      <c r="K412" s="140">
        <f t="shared" si="40"/>
        <v>2452.5</v>
      </c>
      <c r="L412" s="158">
        <f t="shared" si="40"/>
        <v>2452.5</v>
      </c>
      <c r="M412" s="6"/>
      <c r="N412" s="104">
        <f>N413</f>
        <v>257800</v>
      </c>
      <c r="O412" s="113">
        <f>O413</f>
        <v>257800</v>
      </c>
    </row>
    <row r="413" spans="1:15" s="51" customFormat="1" ht="32.25">
      <c r="A413" s="22" t="s">
        <v>189</v>
      </c>
      <c r="B413" s="121" t="s">
        <v>104</v>
      </c>
      <c r="C413" s="121" t="s">
        <v>79</v>
      </c>
      <c r="D413" s="121" t="s">
        <v>79</v>
      </c>
      <c r="E413" s="121" t="s">
        <v>272</v>
      </c>
      <c r="F413" s="121" t="s">
        <v>127</v>
      </c>
      <c r="G413" s="80">
        <v>257800</v>
      </c>
      <c r="H413" s="113">
        <v>257800</v>
      </c>
      <c r="I413" s="140">
        <f aca="true" t="shared" si="41" ref="I413:L414">I414</f>
        <v>2251.4</v>
      </c>
      <c r="J413" s="140">
        <f t="shared" si="41"/>
        <v>2251.4</v>
      </c>
      <c r="K413" s="140">
        <f t="shared" si="41"/>
        <v>2452.5</v>
      </c>
      <c r="L413" s="158">
        <f t="shared" si="41"/>
        <v>2452.5</v>
      </c>
      <c r="M413" s="6"/>
      <c r="N413" s="80">
        <v>257800</v>
      </c>
      <c r="O413" s="113">
        <v>257800</v>
      </c>
    </row>
    <row r="414" spans="1:15" s="52" customFormat="1" ht="18.75">
      <c r="A414" s="110" t="s">
        <v>80</v>
      </c>
      <c r="B414" s="106" t="s">
        <v>104</v>
      </c>
      <c r="C414" s="106" t="s">
        <v>79</v>
      </c>
      <c r="D414" s="106" t="s">
        <v>81</v>
      </c>
      <c r="E414" s="106"/>
      <c r="F414" s="106"/>
      <c r="G414" s="79">
        <f>G415+G424+G428+G420</f>
        <v>7120900</v>
      </c>
      <c r="H414" s="109"/>
      <c r="I414" s="144">
        <f t="shared" si="41"/>
        <v>2251.4</v>
      </c>
      <c r="J414" s="144">
        <f t="shared" si="41"/>
        <v>2251.4</v>
      </c>
      <c r="K414" s="144">
        <f t="shared" si="41"/>
        <v>2452.5</v>
      </c>
      <c r="L414" s="157">
        <f t="shared" si="41"/>
        <v>2452.5</v>
      </c>
      <c r="M414" s="5"/>
      <c r="N414" s="79">
        <f>N415+N424+N428+N420</f>
        <v>7377700</v>
      </c>
      <c r="O414" s="109"/>
    </row>
    <row r="415" spans="1:15" s="51" customFormat="1" ht="32.25">
      <c r="A415" s="120" t="s">
        <v>26</v>
      </c>
      <c r="B415" s="121" t="s">
        <v>104</v>
      </c>
      <c r="C415" s="121" t="s">
        <v>79</v>
      </c>
      <c r="D415" s="121" t="s">
        <v>81</v>
      </c>
      <c r="E415" s="121" t="s">
        <v>25</v>
      </c>
      <c r="F415" s="121"/>
      <c r="G415" s="80">
        <f>G416</f>
        <v>75000</v>
      </c>
      <c r="H415" s="113"/>
      <c r="I415" s="140">
        <v>2251.4</v>
      </c>
      <c r="J415" s="140">
        <f>I415</f>
        <v>2251.4</v>
      </c>
      <c r="K415" s="140">
        <v>2452.5</v>
      </c>
      <c r="L415" s="145">
        <f>K415</f>
        <v>2452.5</v>
      </c>
      <c r="M415" s="6"/>
      <c r="N415" s="80">
        <f>N416</f>
        <v>75000</v>
      </c>
      <c r="O415" s="113"/>
    </row>
    <row r="416" spans="1:15" s="51" customFormat="1" ht="48">
      <c r="A416" s="120" t="s">
        <v>276</v>
      </c>
      <c r="B416" s="121" t="s">
        <v>104</v>
      </c>
      <c r="C416" s="121" t="s">
        <v>79</v>
      </c>
      <c r="D416" s="121" t="s">
        <v>81</v>
      </c>
      <c r="E416" s="121" t="s">
        <v>275</v>
      </c>
      <c r="F416" s="121"/>
      <c r="G416" s="80">
        <f>G417</f>
        <v>75000</v>
      </c>
      <c r="H416" s="135"/>
      <c r="I416" s="140" t="e">
        <f>I417</f>
        <v>#REF!</v>
      </c>
      <c r="J416" s="140" t="e">
        <f>J417</f>
        <v>#REF!</v>
      </c>
      <c r="K416" s="140" t="e">
        <f>K417</f>
        <v>#REF!</v>
      </c>
      <c r="L416" s="140" t="e">
        <f>L417</f>
        <v>#REF!</v>
      </c>
      <c r="M416" s="6"/>
      <c r="N416" s="80">
        <f>N417</f>
        <v>75000</v>
      </c>
      <c r="O416" s="135"/>
    </row>
    <row r="417" spans="1:15" s="51" customFormat="1" ht="32.25">
      <c r="A417" s="22" t="s">
        <v>233</v>
      </c>
      <c r="B417" s="121" t="s">
        <v>104</v>
      </c>
      <c r="C417" s="121" t="s">
        <v>79</v>
      </c>
      <c r="D417" s="121" t="s">
        <v>81</v>
      </c>
      <c r="E417" s="121" t="s">
        <v>274</v>
      </c>
      <c r="F417" s="121"/>
      <c r="G417" s="80">
        <f>G418+G419</f>
        <v>75000</v>
      </c>
      <c r="H417" s="113"/>
      <c r="I417" s="140" t="e">
        <f>I418+I422</f>
        <v>#REF!</v>
      </c>
      <c r="J417" s="140" t="e">
        <f>J418+J422</f>
        <v>#REF!</v>
      </c>
      <c r="K417" s="140" t="e">
        <f>K418+K422</f>
        <v>#REF!</v>
      </c>
      <c r="L417" s="140" t="e">
        <f>L418+L422</f>
        <v>#REF!</v>
      </c>
      <c r="M417" s="6"/>
      <c r="N417" s="80">
        <f>N418+N419</f>
        <v>75000</v>
      </c>
      <c r="O417" s="113"/>
    </row>
    <row r="418" spans="1:15" s="51" customFormat="1" ht="32.25">
      <c r="A418" s="120" t="s">
        <v>149</v>
      </c>
      <c r="B418" s="121" t="s">
        <v>104</v>
      </c>
      <c r="C418" s="121" t="s">
        <v>79</v>
      </c>
      <c r="D418" s="121" t="s">
        <v>81</v>
      </c>
      <c r="E418" s="121" t="s">
        <v>274</v>
      </c>
      <c r="F418" s="117" t="s">
        <v>125</v>
      </c>
      <c r="G418" s="80">
        <f>50000+16200</f>
        <v>66200</v>
      </c>
      <c r="H418" s="113"/>
      <c r="I418" s="14">
        <f aca="true" t="shared" si="42" ref="I418:L420">I419</f>
        <v>54.5</v>
      </c>
      <c r="J418" s="14">
        <f t="shared" si="42"/>
        <v>54.5</v>
      </c>
      <c r="K418" s="14">
        <f t="shared" si="42"/>
        <v>54.5</v>
      </c>
      <c r="L418" s="14">
        <f t="shared" si="42"/>
        <v>54.5</v>
      </c>
      <c r="M418" s="6"/>
      <c r="N418" s="80">
        <f>50000+16200</f>
        <v>66200</v>
      </c>
      <c r="O418" s="113"/>
    </row>
    <row r="419" spans="1:15" s="51" customFormat="1" ht="32.25">
      <c r="A419" s="22" t="s">
        <v>189</v>
      </c>
      <c r="B419" s="121" t="s">
        <v>104</v>
      </c>
      <c r="C419" s="121" t="s">
        <v>79</v>
      </c>
      <c r="D419" s="121" t="s">
        <v>81</v>
      </c>
      <c r="E419" s="121" t="s">
        <v>274</v>
      </c>
      <c r="F419" s="117" t="s">
        <v>127</v>
      </c>
      <c r="G419" s="80">
        <f>8800</f>
        <v>8800</v>
      </c>
      <c r="H419" s="135"/>
      <c r="I419" s="14">
        <f t="shared" si="42"/>
        <v>54.5</v>
      </c>
      <c r="J419" s="14">
        <f t="shared" si="42"/>
        <v>54.5</v>
      </c>
      <c r="K419" s="14">
        <f t="shared" si="42"/>
        <v>54.5</v>
      </c>
      <c r="L419" s="14">
        <f t="shared" si="42"/>
        <v>54.5</v>
      </c>
      <c r="M419" s="6"/>
      <c r="N419" s="80">
        <f>8800</f>
        <v>8800</v>
      </c>
      <c r="O419" s="135"/>
    </row>
    <row r="420" spans="1:15" s="51" customFormat="1" ht="63.75">
      <c r="A420" s="120" t="s">
        <v>321</v>
      </c>
      <c r="B420" s="121" t="s">
        <v>104</v>
      </c>
      <c r="C420" s="121" t="s">
        <v>79</v>
      </c>
      <c r="D420" s="121" t="s">
        <v>81</v>
      </c>
      <c r="E420" s="121" t="s">
        <v>278</v>
      </c>
      <c r="F420" s="117"/>
      <c r="G420" s="104">
        <f>G421</f>
        <v>6995900</v>
      </c>
      <c r="H420" s="113"/>
      <c r="I420" s="14">
        <f t="shared" si="42"/>
        <v>54.5</v>
      </c>
      <c r="J420" s="14">
        <f t="shared" si="42"/>
        <v>54.5</v>
      </c>
      <c r="K420" s="14">
        <f t="shared" si="42"/>
        <v>54.5</v>
      </c>
      <c r="L420" s="14">
        <f t="shared" si="42"/>
        <v>54.5</v>
      </c>
      <c r="M420" s="6"/>
      <c r="N420" s="104">
        <f>N421</f>
        <v>7252700</v>
      </c>
      <c r="O420" s="113"/>
    </row>
    <row r="421" spans="1:15" s="52" customFormat="1" ht="63.75">
      <c r="A421" s="120" t="s">
        <v>183</v>
      </c>
      <c r="B421" s="121" t="s">
        <v>104</v>
      </c>
      <c r="C421" s="121" t="s">
        <v>79</v>
      </c>
      <c r="D421" s="121" t="s">
        <v>81</v>
      </c>
      <c r="E421" s="121" t="s">
        <v>277</v>
      </c>
      <c r="F421" s="117"/>
      <c r="G421" s="104">
        <f>G422+G423</f>
        <v>6995900</v>
      </c>
      <c r="H421" s="113"/>
      <c r="I421" s="140">
        <v>54.5</v>
      </c>
      <c r="J421" s="140">
        <f>I421</f>
        <v>54.5</v>
      </c>
      <c r="K421" s="140">
        <v>54.5</v>
      </c>
      <c r="L421" s="145">
        <f>K421</f>
        <v>54.5</v>
      </c>
      <c r="M421" s="5"/>
      <c r="N421" s="104">
        <f>N422+N423</f>
        <v>7252700</v>
      </c>
      <c r="O421" s="113"/>
    </row>
    <row r="422" spans="1:15" s="51" customFormat="1" ht="79.5">
      <c r="A422" s="120" t="s">
        <v>147</v>
      </c>
      <c r="B422" s="121" t="s">
        <v>104</v>
      </c>
      <c r="C422" s="121" t="s">
        <v>79</v>
      </c>
      <c r="D422" s="121" t="s">
        <v>81</v>
      </c>
      <c r="E422" s="121" t="s">
        <v>277</v>
      </c>
      <c r="F422" s="117" t="s">
        <v>124</v>
      </c>
      <c r="G422" s="104">
        <v>6214970</v>
      </c>
      <c r="H422" s="113"/>
      <c r="I422" s="14" t="e">
        <f>#REF!</f>
        <v>#REF!</v>
      </c>
      <c r="J422" s="14" t="e">
        <f>#REF!</f>
        <v>#REF!</v>
      </c>
      <c r="K422" s="14" t="e">
        <f>#REF!</f>
        <v>#REF!</v>
      </c>
      <c r="L422" s="14" t="e">
        <f>#REF!</f>
        <v>#REF!</v>
      </c>
      <c r="M422" s="6"/>
      <c r="N422" s="104">
        <v>6444030</v>
      </c>
      <c r="O422" s="113"/>
    </row>
    <row r="423" spans="1:15" s="51" customFormat="1" ht="32.25">
      <c r="A423" s="120" t="s">
        <v>149</v>
      </c>
      <c r="B423" s="121" t="s">
        <v>104</v>
      </c>
      <c r="C423" s="121" t="s">
        <v>79</v>
      </c>
      <c r="D423" s="121" t="s">
        <v>81</v>
      </c>
      <c r="E423" s="121" t="s">
        <v>277</v>
      </c>
      <c r="F423" s="117" t="s">
        <v>125</v>
      </c>
      <c r="G423" s="104">
        <v>780930</v>
      </c>
      <c r="H423" s="113"/>
      <c r="I423" s="14" t="e">
        <f>#REF!</f>
        <v>#REF!</v>
      </c>
      <c r="J423" s="14" t="e">
        <f>#REF!</f>
        <v>#REF!</v>
      </c>
      <c r="K423" s="14" t="e">
        <f>#REF!</f>
        <v>#REF!</v>
      </c>
      <c r="L423" s="14" t="e">
        <f>#REF!</f>
        <v>#REF!</v>
      </c>
      <c r="M423" s="6"/>
      <c r="N423" s="104">
        <v>808670</v>
      </c>
      <c r="O423" s="113"/>
    </row>
    <row r="424" spans="1:15" s="53" customFormat="1" ht="32.25">
      <c r="A424" s="122" t="s">
        <v>31</v>
      </c>
      <c r="B424" s="121" t="s">
        <v>104</v>
      </c>
      <c r="C424" s="121" t="s">
        <v>79</v>
      </c>
      <c r="D424" s="121" t="s">
        <v>81</v>
      </c>
      <c r="E424" s="121" t="s">
        <v>28</v>
      </c>
      <c r="F424" s="121"/>
      <c r="G424" s="104">
        <f>G425</f>
        <v>30000</v>
      </c>
      <c r="H424" s="113"/>
      <c r="I424" s="140">
        <v>330.1</v>
      </c>
      <c r="J424" s="140"/>
      <c r="K424" s="140">
        <v>342.3</v>
      </c>
      <c r="L424" s="145"/>
      <c r="M424" s="6"/>
      <c r="N424" s="104">
        <f>N425</f>
        <v>30000</v>
      </c>
      <c r="O424" s="113"/>
    </row>
    <row r="425" spans="1:15" s="51" customFormat="1" ht="32.25">
      <c r="A425" s="120" t="s">
        <v>32</v>
      </c>
      <c r="B425" s="121" t="s">
        <v>104</v>
      </c>
      <c r="C425" s="121" t="s">
        <v>79</v>
      </c>
      <c r="D425" s="121" t="s">
        <v>81</v>
      </c>
      <c r="E425" s="40" t="s">
        <v>30</v>
      </c>
      <c r="F425" s="40"/>
      <c r="G425" s="80">
        <f>G426</f>
        <v>30000</v>
      </c>
      <c r="H425" s="90"/>
      <c r="I425" s="140"/>
      <c r="J425" s="140"/>
      <c r="K425" s="140"/>
      <c r="L425" s="145"/>
      <c r="M425" s="6"/>
      <c r="N425" s="80">
        <f>N426</f>
        <v>30000</v>
      </c>
      <c r="O425" s="90"/>
    </row>
    <row r="426" spans="1:15" s="51" customFormat="1" ht="18.75">
      <c r="A426" s="15" t="s">
        <v>169</v>
      </c>
      <c r="B426" s="121" t="s">
        <v>104</v>
      </c>
      <c r="C426" s="121" t="s">
        <v>79</v>
      </c>
      <c r="D426" s="121" t="s">
        <v>81</v>
      </c>
      <c r="E426" s="40" t="s">
        <v>279</v>
      </c>
      <c r="F426" s="40"/>
      <c r="G426" s="80">
        <f>G427</f>
        <v>30000</v>
      </c>
      <c r="H426" s="90"/>
      <c r="I426" s="14">
        <f>I427</f>
        <v>4756.3</v>
      </c>
      <c r="J426" s="14">
        <f>J427</f>
        <v>568.5</v>
      </c>
      <c r="K426" s="14">
        <f>K427</f>
        <v>7404.7</v>
      </c>
      <c r="L426" s="14">
        <f>L427</f>
        <v>554.1</v>
      </c>
      <c r="M426" s="6"/>
      <c r="N426" s="80">
        <f>N427</f>
        <v>30000</v>
      </c>
      <c r="O426" s="90"/>
    </row>
    <row r="427" spans="1:15" s="51" customFormat="1" ht="32.25">
      <c r="A427" s="22" t="s">
        <v>189</v>
      </c>
      <c r="B427" s="121" t="s">
        <v>104</v>
      </c>
      <c r="C427" s="121" t="s">
        <v>79</v>
      </c>
      <c r="D427" s="121" t="s">
        <v>81</v>
      </c>
      <c r="E427" s="40" t="s">
        <v>279</v>
      </c>
      <c r="F427" s="40" t="s">
        <v>127</v>
      </c>
      <c r="G427" s="80">
        <v>30000</v>
      </c>
      <c r="H427" s="113"/>
      <c r="I427" s="14">
        <f>I428+I433+I437</f>
        <v>4756.3</v>
      </c>
      <c r="J427" s="14">
        <f>J428+J433+J437</f>
        <v>568.5</v>
      </c>
      <c r="K427" s="14">
        <f>K428+K433+K437</f>
        <v>7404.7</v>
      </c>
      <c r="L427" s="14">
        <f>L428+L433+L437</f>
        <v>554.1</v>
      </c>
      <c r="M427" s="6"/>
      <c r="N427" s="80">
        <v>30000</v>
      </c>
      <c r="O427" s="113"/>
    </row>
    <row r="428" spans="1:15" s="51" customFormat="1" ht="32.25">
      <c r="A428" s="15" t="s">
        <v>21</v>
      </c>
      <c r="B428" s="121" t="s">
        <v>104</v>
      </c>
      <c r="C428" s="121" t="s">
        <v>79</v>
      </c>
      <c r="D428" s="121" t="s">
        <v>81</v>
      </c>
      <c r="E428" s="40" t="s">
        <v>19</v>
      </c>
      <c r="F428" s="40"/>
      <c r="G428" s="80">
        <f>G429</f>
        <v>20000</v>
      </c>
      <c r="H428" s="90"/>
      <c r="I428" s="14">
        <f aca="true" t="shared" si="43" ref="I428:L431">I429</f>
        <v>14.4</v>
      </c>
      <c r="J428" s="14">
        <f t="shared" si="43"/>
        <v>14.4</v>
      </c>
      <c r="K428" s="14">
        <f t="shared" si="43"/>
        <v>0</v>
      </c>
      <c r="L428" s="14">
        <f t="shared" si="43"/>
        <v>0</v>
      </c>
      <c r="M428" s="6"/>
      <c r="N428" s="80">
        <f>N429</f>
        <v>20000</v>
      </c>
      <c r="O428" s="90"/>
    </row>
    <row r="429" spans="1:15" s="51" customFormat="1" ht="32.25">
      <c r="A429" s="120" t="s">
        <v>22</v>
      </c>
      <c r="B429" s="121" t="s">
        <v>104</v>
      </c>
      <c r="C429" s="121" t="s">
        <v>79</v>
      </c>
      <c r="D429" s="121" t="s">
        <v>81</v>
      </c>
      <c r="E429" s="40" t="s">
        <v>18</v>
      </c>
      <c r="F429" s="40"/>
      <c r="G429" s="80">
        <f>G430</f>
        <v>20000</v>
      </c>
      <c r="H429" s="90"/>
      <c r="I429" s="14">
        <f t="shared" si="43"/>
        <v>14.4</v>
      </c>
      <c r="J429" s="14">
        <f t="shared" si="43"/>
        <v>14.4</v>
      </c>
      <c r="K429" s="14">
        <f t="shared" si="43"/>
        <v>0</v>
      </c>
      <c r="L429" s="14">
        <f t="shared" si="43"/>
        <v>0</v>
      </c>
      <c r="M429" s="6"/>
      <c r="N429" s="80">
        <f>N430</f>
        <v>20000</v>
      </c>
      <c r="O429" s="90"/>
    </row>
    <row r="430" spans="1:15" s="51" customFormat="1" ht="48">
      <c r="A430" s="120" t="s">
        <v>165</v>
      </c>
      <c r="B430" s="121" t="s">
        <v>104</v>
      </c>
      <c r="C430" s="121" t="s">
        <v>79</v>
      </c>
      <c r="D430" s="121" t="s">
        <v>81</v>
      </c>
      <c r="E430" s="40" t="s">
        <v>280</v>
      </c>
      <c r="F430" s="40"/>
      <c r="G430" s="80">
        <f>G431</f>
        <v>20000</v>
      </c>
      <c r="H430" s="90"/>
      <c r="I430" s="14">
        <f t="shared" si="43"/>
        <v>14.4</v>
      </c>
      <c r="J430" s="14">
        <f t="shared" si="43"/>
        <v>14.4</v>
      </c>
      <c r="K430" s="14">
        <f t="shared" si="43"/>
        <v>0</v>
      </c>
      <c r="L430" s="14">
        <f t="shared" si="43"/>
        <v>0</v>
      </c>
      <c r="M430" s="6"/>
      <c r="N430" s="80">
        <f>N431</f>
        <v>20000</v>
      </c>
      <c r="O430" s="90"/>
    </row>
    <row r="431" spans="1:15" s="51" customFormat="1" ht="32.25">
      <c r="A431" s="22" t="s">
        <v>189</v>
      </c>
      <c r="B431" s="121" t="s">
        <v>104</v>
      </c>
      <c r="C431" s="121" t="s">
        <v>79</v>
      </c>
      <c r="D431" s="121" t="s">
        <v>81</v>
      </c>
      <c r="E431" s="40" t="s">
        <v>280</v>
      </c>
      <c r="F431" s="40" t="s">
        <v>127</v>
      </c>
      <c r="G431" s="80">
        <v>20000</v>
      </c>
      <c r="H431" s="113"/>
      <c r="I431" s="14">
        <f t="shared" si="43"/>
        <v>14.4</v>
      </c>
      <c r="J431" s="14">
        <f t="shared" si="43"/>
        <v>14.4</v>
      </c>
      <c r="K431" s="14">
        <f t="shared" si="43"/>
        <v>0</v>
      </c>
      <c r="L431" s="14">
        <f t="shared" si="43"/>
        <v>0</v>
      </c>
      <c r="M431" s="6"/>
      <c r="N431" s="80">
        <v>20000</v>
      </c>
      <c r="O431" s="113"/>
    </row>
    <row r="432" spans="1:15" s="59" customFormat="1" ht="18.75">
      <c r="A432" s="123" t="s">
        <v>115</v>
      </c>
      <c r="B432" s="106" t="s">
        <v>104</v>
      </c>
      <c r="C432" s="166" t="s">
        <v>72</v>
      </c>
      <c r="D432" s="166"/>
      <c r="E432" s="106"/>
      <c r="F432" s="106"/>
      <c r="G432" s="108">
        <f aca="true" t="shared" si="44" ref="G432:H434">G433</f>
        <v>7980832.4</v>
      </c>
      <c r="H432" s="109">
        <f t="shared" si="44"/>
        <v>819020</v>
      </c>
      <c r="I432" s="144">
        <v>14.4</v>
      </c>
      <c r="J432" s="144">
        <f>I432</f>
        <v>14.4</v>
      </c>
      <c r="K432" s="144"/>
      <c r="L432" s="157"/>
      <c r="M432" s="123"/>
      <c r="N432" s="108">
        <f aca="true" t="shared" si="45" ref="N432:O434">N433</f>
        <v>7998922.4</v>
      </c>
      <c r="O432" s="109">
        <f t="shared" si="45"/>
        <v>837110</v>
      </c>
    </row>
    <row r="433" spans="1:15" s="59" customFormat="1" ht="18.75">
      <c r="A433" s="105" t="s">
        <v>85</v>
      </c>
      <c r="B433" s="106" t="s">
        <v>104</v>
      </c>
      <c r="C433" s="166" t="s">
        <v>72</v>
      </c>
      <c r="D433" s="166" t="s">
        <v>66</v>
      </c>
      <c r="E433" s="106"/>
      <c r="F433" s="106"/>
      <c r="G433" s="108">
        <f t="shared" si="44"/>
        <v>7980832.4</v>
      </c>
      <c r="H433" s="109">
        <f t="shared" si="44"/>
        <v>819020</v>
      </c>
      <c r="I433" s="167">
        <f aca="true" t="shared" si="46" ref="I433:L434">I434</f>
        <v>2798</v>
      </c>
      <c r="J433" s="167">
        <f t="shared" si="46"/>
        <v>554.1</v>
      </c>
      <c r="K433" s="167">
        <f t="shared" si="46"/>
        <v>4129.4</v>
      </c>
      <c r="L433" s="167">
        <f t="shared" si="46"/>
        <v>554.1</v>
      </c>
      <c r="M433" s="123"/>
      <c r="N433" s="108">
        <f t="shared" si="45"/>
        <v>7998922.4</v>
      </c>
      <c r="O433" s="109">
        <f t="shared" si="45"/>
        <v>837110</v>
      </c>
    </row>
    <row r="434" spans="1:15" s="51" customFormat="1" ht="32.25">
      <c r="A434" s="15" t="s">
        <v>38</v>
      </c>
      <c r="B434" s="40" t="s">
        <v>104</v>
      </c>
      <c r="C434" s="168" t="s">
        <v>72</v>
      </c>
      <c r="D434" s="168" t="s">
        <v>66</v>
      </c>
      <c r="E434" s="40" t="s">
        <v>36</v>
      </c>
      <c r="F434" s="40"/>
      <c r="G434" s="80">
        <f t="shared" si="44"/>
        <v>7980832.4</v>
      </c>
      <c r="H434" s="90">
        <f t="shared" si="44"/>
        <v>819020</v>
      </c>
      <c r="I434" s="169">
        <f t="shared" si="46"/>
        <v>2798</v>
      </c>
      <c r="J434" s="169">
        <f t="shared" si="46"/>
        <v>554.1</v>
      </c>
      <c r="K434" s="169">
        <f t="shared" si="46"/>
        <v>4129.4</v>
      </c>
      <c r="L434" s="169">
        <f t="shared" si="46"/>
        <v>554.1</v>
      </c>
      <c r="M434" s="6"/>
      <c r="N434" s="80">
        <f t="shared" si="45"/>
        <v>7998922.4</v>
      </c>
      <c r="O434" s="90">
        <f t="shared" si="45"/>
        <v>837110</v>
      </c>
    </row>
    <row r="435" spans="1:15" s="51" customFormat="1" ht="31.5">
      <c r="A435" s="15" t="s">
        <v>39</v>
      </c>
      <c r="B435" s="40" t="s">
        <v>104</v>
      </c>
      <c r="C435" s="168" t="s">
        <v>72</v>
      </c>
      <c r="D435" s="168" t="s">
        <v>66</v>
      </c>
      <c r="E435" s="40" t="s">
        <v>37</v>
      </c>
      <c r="F435" s="40"/>
      <c r="G435" s="80">
        <f aca="true" t="shared" si="47" ref="G435:M435">G436+G438+G440</f>
        <v>7980832.4</v>
      </c>
      <c r="H435" s="90">
        <f t="shared" si="47"/>
        <v>819020</v>
      </c>
      <c r="I435" s="80">
        <f t="shared" si="47"/>
        <v>2798</v>
      </c>
      <c r="J435" s="80">
        <f t="shared" si="47"/>
        <v>554.1</v>
      </c>
      <c r="K435" s="80">
        <f t="shared" si="47"/>
        <v>4129.4</v>
      </c>
      <c r="L435" s="80">
        <f t="shared" si="47"/>
        <v>554.1</v>
      </c>
      <c r="M435" s="80">
        <f t="shared" si="47"/>
        <v>0</v>
      </c>
      <c r="N435" s="80">
        <f>N436+N438+N440</f>
        <v>7998922.4</v>
      </c>
      <c r="O435" s="90">
        <f>O436+O438+O440</f>
        <v>837110</v>
      </c>
    </row>
    <row r="436" spans="1:15" s="51" customFormat="1" ht="63.75">
      <c r="A436" s="6" t="s">
        <v>183</v>
      </c>
      <c r="B436" s="40" t="s">
        <v>104</v>
      </c>
      <c r="C436" s="168" t="s">
        <v>72</v>
      </c>
      <c r="D436" s="168" t="s">
        <v>66</v>
      </c>
      <c r="E436" s="40" t="s">
        <v>264</v>
      </c>
      <c r="F436" s="40"/>
      <c r="G436" s="80">
        <f>G437</f>
        <v>7161812.4</v>
      </c>
      <c r="H436" s="90"/>
      <c r="I436" s="140">
        <v>554.1</v>
      </c>
      <c r="J436" s="140">
        <f>I436</f>
        <v>554.1</v>
      </c>
      <c r="K436" s="140">
        <v>554.1</v>
      </c>
      <c r="L436" s="145">
        <f>K436</f>
        <v>554.1</v>
      </c>
      <c r="M436" s="6"/>
      <c r="N436" s="80">
        <f>N437</f>
        <v>7161812.4</v>
      </c>
      <c r="O436" s="90"/>
    </row>
    <row r="437" spans="1:15" s="51" customFormat="1" ht="32.25">
      <c r="A437" s="22" t="s">
        <v>189</v>
      </c>
      <c r="B437" s="40" t="s">
        <v>104</v>
      </c>
      <c r="C437" s="168" t="s">
        <v>72</v>
      </c>
      <c r="D437" s="168" t="s">
        <v>66</v>
      </c>
      <c r="E437" s="40" t="s">
        <v>264</v>
      </c>
      <c r="F437" s="117" t="s">
        <v>127</v>
      </c>
      <c r="G437" s="80">
        <f>7279312.4-117500</f>
        <v>7161812.4</v>
      </c>
      <c r="H437" s="90"/>
      <c r="I437" s="169">
        <f>I438</f>
        <v>1943.9</v>
      </c>
      <c r="J437" s="169">
        <f>J438</f>
        <v>0</v>
      </c>
      <c r="K437" s="169">
        <f>K438</f>
        <v>3275.3</v>
      </c>
      <c r="L437" s="169">
        <f>L438</f>
        <v>0</v>
      </c>
      <c r="M437" s="6"/>
      <c r="N437" s="80">
        <f>7279312.4-117500</f>
        <v>7161812.4</v>
      </c>
      <c r="O437" s="90"/>
    </row>
    <row r="438" spans="1:15" s="51" customFormat="1" ht="63.75">
      <c r="A438" s="125" t="s">
        <v>282</v>
      </c>
      <c r="B438" s="40" t="s">
        <v>104</v>
      </c>
      <c r="C438" s="168" t="s">
        <v>72</v>
      </c>
      <c r="D438" s="168" t="s">
        <v>66</v>
      </c>
      <c r="E438" s="121" t="s">
        <v>281</v>
      </c>
      <c r="F438" s="117"/>
      <c r="G438" s="80">
        <f>G439</f>
        <v>14400</v>
      </c>
      <c r="H438" s="90">
        <f>H439</f>
        <v>14400</v>
      </c>
      <c r="I438" s="169">
        <f>I439+I442</f>
        <v>1943.9</v>
      </c>
      <c r="J438" s="169">
        <f>J439+J442</f>
        <v>0</v>
      </c>
      <c r="K438" s="169">
        <f>K439+K442</f>
        <v>3275.3</v>
      </c>
      <c r="L438" s="169">
        <f>L439+L442</f>
        <v>0</v>
      </c>
      <c r="M438" s="6"/>
      <c r="N438" s="80">
        <f>N439</f>
        <v>0</v>
      </c>
      <c r="O438" s="90">
        <f>O439</f>
        <v>0</v>
      </c>
    </row>
    <row r="439" spans="1:15" s="51" customFormat="1" ht="32.25">
      <c r="A439" s="22" t="s">
        <v>189</v>
      </c>
      <c r="B439" s="40" t="s">
        <v>104</v>
      </c>
      <c r="C439" s="168" t="s">
        <v>72</v>
      </c>
      <c r="D439" s="168" t="s">
        <v>66</v>
      </c>
      <c r="E439" s="121" t="s">
        <v>281</v>
      </c>
      <c r="F439" s="40" t="s">
        <v>127</v>
      </c>
      <c r="G439" s="80">
        <v>14400</v>
      </c>
      <c r="H439" s="113">
        <v>14400</v>
      </c>
      <c r="I439" s="169">
        <f aca="true" t="shared" si="48" ref="I439:L440">I440</f>
        <v>300</v>
      </c>
      <c r="J439" s="169">
        <f t="shared" si="48"/>
        <v>0</v>
      </c>
      <c r="K439" s="169">
        <f t="shared" si="48"/>
        <v>300</v>
      </c>
      <c r="L439" s="169">
        <f t="shared" si="48"/>
        <v>0</v>
      </c>
      <c r="M439" s="6"/>
      <c r="N439" s="80">
        <v>0</v>
      </c>
      <c r="O439" s="113">
        <v>0</v>
      </c>
    </row>
    <row r="440" spans="1:15" s="51" customFormat="1" ht="79.5">
      <c r="A440" s="119" t="s">
        <v>250</v>
      </c>
      <c r="B440" s="40" t="s">
        <v>104</v>
      </c>
      <c r="C440" s="168" t="s">
        <v>72</v>
      </c>
      <c r="D440" s="168" t="s">
        <v>66</v>
      </c>
      <c r="E440" s="121" t="s">
        <v>283</v>
      </c>
      <c r="F440" s="40"/>
      <c r="G440" s="80">
        <f>G441</f>
        <v>804620</v>
      </c>
      <c r="H440" s="90">
        <f>H441</f>
        <v>804620</v>
      </c>
      <c r="I440" s="169">
        <f t="shared" si="48"/>
        <v>300</v>
      </c>
      <c r="J440" s="169">
        <f t="shared" si="48"/>
        <v>0</v>
      </c>
      <c r="K440" s="169">
        <f t="shared" si="48"/>
        <v>300</v>
      </c>
      <c r="L440" s="169">
        <f t="shared" si="48"/>
        <v>0</v>
      </c>
      <c r="M440" s="6"/>
      <c r="N440" s="80">
        <f>N441</f>
        <v>837110</v>
      </c>
      <c r="O440" s="90">
        <f>O441</f>
        <v>837110</v>
      </c>
    </row>
    <row r="441" spans="1:15" s="51" customFormat="1" ht="32.25">
      <c r="A441" s="22" t="s">
        <v>189</v>
      </c>
      <c r="B441" s="40" t="s">
        <v>104</v>
      </c>
      <c r="C441" s="168" t="s">
        <v>72</v>
      </c>
      <c r="D441" s="168" t="s">
        <v>66</v>
      </c>
      <c r="E441" s="121" t="s">
        <v>283</v>
      </c>
      <c r="F441" s="40" t="s">
        <v>127</v>
      </c>
      <c r="G441" s="80">
        <v>804620</v>
      </c>
      <c r="H441" s="90">
        <v>804620</v>
      </c>
      <c r="I441" s="140">
        <v>300</v>
      </c>
      <c r="J441" s="140"/>
      <c r="K441" s="140">
        <v>300</v>
      </c>
      <c r="L441" s="145"/>
      <c r="M441" s="6"/>
      <c r="N441" s="80">
        <v>837110</v>
      </c>
      <c r="O441" s="90">
        <v>837110</v>
      </c>
    </row>
    <row r="442" spans="1:15" s="59" customFormat="1" ht="18.75">
      <c r="A442" s="105" t="s">
        <v>82</v>
      </c>
      <c r="B442" s="106" t="s">
        <v>104</v>
      </c>
      <c r="C442" s="115" t="s">
        <v>83</v>
      </c>
      <c r="D442" s="115"/>
      <c r="E442" s="106"/>
      <c r="F442" s="106"/>
      <c r="G442" s="108">
        <f>G443+G455</f>
        <v>22725000</v>
      </c>
      <c r="H442" s="109">
        <f>H443+H455</f>
        <v>22725000</v>
      </c>
      <c r="I442" s="167">
        <f>I443</f>
        <v>1643.9</v>
      </c>
      <c r="J442" s="167">
        <f>J443</f>
        <v>0</v>
      </c>
      <c r="K442" s="167">
        <f>K443</f>
        <v>2975.3</v>
      </c>
      <c r="L442" s="167">
        <f>L443</f>
        <v>0</v>
      </c>
      <c r="M442" s="123"/>
      <c r="N442" s="108">
        <f>N443+N455</f>
        <v>24518300</v>
      </c>
      <c r="O442" s="109">
        <f>O443+O455</f>
        <v>24518300</v>
      </c>
    </row>
    <row r="443" spans="1:15" s="52" customFormat="1" ht="18.75">
      <c r="A443" s="110" t="s">
        <v>84</v>
      </c>
      <c r="B443" s="44" t="s">
        <v>104</v>
      </c>
      <c r="C443" s="45" t="s">
        <v>83</v>
      </c>
      <c r="D443" s="45" t="s">
        <v>67</v>
      </c>
      <c r="E443" s="106"/>
      <c r="F443" s="44"/>
      <c r="G443" s="79">
        <f>G444</f>
        <v>14536600</v>
      </c>
      <c r="H443" s="93">
        <f>H444</f>
        <v>14536600</v>
      </c>
      <c r="I443" s="167">
        <f>I444+I445</f>
        <v>1643.9</v>
      </c>
      <c r="J443" s="167">
        <f>J444+J445</f>
        <v>0</v>
      </c>
      <c r="K443" s="167">
        <f>K444+K445</f>
        <v>2975.3</v>
      </c>
      <c r="L443" s="167">
        <f>L444+L445</f>
        <v>0</v>
      </c>
      <c r="M443" s="5"/>
      <c r="N443" s="79">
        <f>N444</f>
        <v>15721900</v>
      </c>
      <c r="O443" s="93">
        <f>O444</f>
        <v>15721900</v>
      </c>
    </row>
    <row r="444" spans="1:15" s="51" customFormat="1" ht="32.25">
      <c r="A444" s="119" t="s">
        <v>161</v>
      </c>
      <c r="B444" s="40" t="s">
        <v>104</v>
      </c>
      <c r="C444" s="41" t="s">
        <v>83</v>
      </c>
      <c r="D444" s="41" t="s">
        <v>67</v>
      </c>
      <c r="E444" s="121" t="s">
        <v>159</v>
      </c>
      <c r="F444" s="40"/>
      <c r="G444" s="80">
        <f>G445+G450</f>
        <v>14536600</v>
      </c>
      <c r="H444" s="90">
        <f>H445+H450</f>
        <v>14536600</v>
      </c>
      <c r="I444" s="140">
        <f>2975.3-1331.4</f>
        <v>1643.9</v>
      </c>
      <c r="J444" s="140"/>
      <c r="K444" s="140">
        <v>2975.3</v>
      </c>
      <c r="L444" s="145"/>
      <c r="M444" s="6"/>
      <c r="N444" s="80">
        <f>N445+N450</f>
        <v>15721900</v>
      </c>
      <c r="O444" s="90">
        <f>O445+O450</f>
        <v>15721900</v>
      </c>
    </row>
    <row r="445" spans="1:15" s="51" customFormat="1" ht="32.25">
      <c r="A445" s="22" t="s">
        <v>162</v>
      </c>
      <c r="B445" s="40" t="s">
        <v>104</v>
      </c>
      <c r="C445" s="41" t="s">
        <v>83</v>
      </c>
      <c r="D445" s="41" t="s">
        <v>67</v>
      </c>
      <c r="E445" s="121" t="s">
        <v>160</v>
      </c>
      <c r="F445" s="40"/>
      <c r="G445" s="80">
        <f>G446+G448</f>
        <v>14236200</v>
      </c>
      <c r="H445" s="90">
        <f>H446+H448</f>
        <v>14236200</v>
      </c>
      <c r="I445" s="140"/>
      <c r="J445" s="140"/>
      <c r="K445" s="140"/>
      <c r="L445" s="145"/>
      <c r="M445" s="6"/>
      <c r="N445" s="80">
        <f>N446+N448</f>
        <v>15397200</v>
      </c>
      <c r="O445" s="90">
        <f>O446+O448</f>
        <v>15397200</v>
      </c>
    </row>
    <row r="446" spans="1:15" s="51" customFormat="1" ht="79.5">
      <c r="A446" s="22" t="s">
        <v>285</v>
      </c>
      <c r="B446" s="40" t="s">
        <v>104</v>
      </c>
      <c r="C446" s="41" t="s">
        <v>83</v>
      </c>
      <c r="D446" s="41" t="s">
        <v>67</v>
      </c>
      <c r="E446" s="121" t="s">
        <v>284</v>
      </c>
      <c r="F446" s="40"/>
      <c r="G446" s="80">
        <f>G447</f>
        <v>77500</v>
      </c>
      <c r="H446" s="90">
        <f>H447</f>
        <v>77500</v>
      </c>
      <c r="I446" s="169" t="e">
        <f>I447+#REF!</f>
        <v>#REF!</v>
      </c>
      <c r="J446" s="169" t="e">
        <f>J447+#REF!</f>
        <v>#REF!</v>
      </c>
      <c r="K446" s="169" t="e">
        <f>K447+#REF!</f>
        <v>#REF!</v>
      </c>
      <c r="L446" s="169" t="e">
        <f>L447+#REF!</f>
        <v>#REF!</v>
      </c>
      <c r="M446" s="6"/>
      <c r="N446" s="80">
        <f>N447</f>
        <v>77500</v>
      </c>
      <c r="O446" s="90">
        <f>O447</f>
        <v>77500</v>
      </c>
    </row>
    <row r="447" spans="1:15" s="51" customFormat="1" ht="32.25">
      <c r="A447" s="22" t="s">
        <v>189</v>
      </c>
      <c r="B447" s="40" t="s">
        <v>104</v>
      </c>
      <c r="C447" s="41" t="s">
        <v>83</v>
      </c>
      <c r="D447" s="41" t="s">
        <v>67</v>
      </c>
      <c r="E447" s="121" t="s">
        <v>284</v>
      </c>
      <c r="F447" s="40" t="s">
        <v>127</v>
      </c>
      <c r="G447" s="80">
        <v>77500</v>
      </c>
      <c r="H447" s="90">
        <v>77500</v>
      </c>
      <c r="I447" s="169" t="e">
        <f>I448+I459+#REF!</f>
        <v>#REF!</v>
      </c>
      <c r="J447" s="169" t="e">
        <f>J448+J459+#REF!</f>
        <v>#REF!</v>
      </c>
      <c r="K447" s="169" t="e">
        <f>K448+K459+#REF!</f>
        <v>#REF!</v>
      </c>
      <c r="L447" s="169" t="e">
        <f>L448+L459+#REF!</f>
        <v>#REF!</v>
      </c>
      <c r="M447" s="6"/>
      <c r="N447" s="80">
        <v>77500</v>
      </c>
      <c r="O447" s="90">
        <v>77500</v>
      </c>
    </row>
    <row r="448" spans="1:15" s="51" customFormat="1" ht="79.5">
      <c r="A448" s="6" t="s">
        <v>43</v>
      </c>
      <c r="B448" s="40" t="s">
        <v>104</v>
      </c>
      <c r="C448" s="41" t="s">
        <v>83</v>
      </c>
      <c r="D448" s="41" t="s">
        <v>67</v>
      </c>
      <c r="E448" s="40" t="s">
        <v>42</v>
      </c>
      <c r="F448" s="116"/>
      <c r="G448" s="80">
        <f>G449</f>
        <v>14158700</v>
      </c>
      <c r="H448" s="90">
        <f>H449</f>
        <v>14158700</v>
      </c>
      <c r="I448" s="169">
        <f>I449+I454</f>
        <v>88.4</v>
      </c>
      <c r="J448" s="169">
        <f>J449+J454</f>
        <v>88.4</v>
      </c>
      <c r="K448" s="169">
        <f>K449+K454</f>
        <v>88.4</v>
      </c>
      <c r="L448" s="169">
        <f>L449+L454</f>
        <v>88.4</v>
      </c>
      <c r="M448" s="6"/>
      <c r="N448" s="80">
        <f>N449</f>
        <v>15319700</v>
      </c>
      <c r="O448" s="90">
        <f>O449</f>
        <v>15319700</v>
      </c>
    </row>
    <row r="449" spans="1:15" s="51" customFormat="1" ht="32.25">
      <c r="A449" s="22" t="s">
        <v>189</v>
      </c>
      <c r="B449" s="40" t="s">
        <v>104</v>
      </c>
      <c r="C449" s="41" t="s">
        <v>83</v>
      </c>
      <c r="D449" s="41" t="s">
        <v>67</v>
      </c>
      <c r="E449" s="40" t="s">
        <v>42</v>
      </c>
      <c r="F449" s="40" t="s">
        <v>127</v>
      </c>
      <c r="G449" s="80">
        <v>14158700</v>
      </c>
      <c r="H449" s="90">
        <v>14158700</v>
      </c>
      <c r="I449" s="169">
        <f>I451</f>
        <v>4</v>
      </c>
      <c r="J449" s="169">
        <f>J451</f>
        <v>4</v>
      </c>
      <c r="K449" s="169">
        <f>K451</f>
        <v>4</v>
      </c>
      <c r="L449" s="169">
        <f>L451</f>
        <v>4</v>
      </c>
      <c r="M449" s="6"/>
      <c r="N449" s="80">
        <v>15319700</v>
      </c>
      <c r="O449" s="90">
        <v>15319700</v>
      </c>
    </row>
    <row r="450" spans="1:15" s="51" customFormat="1" ht="48">
      <c r="A450" s="22" t="s">
        <v>238</v>
      </c>
      <c r="B450" s="40" t="s">
        <v>104</v>
      </c>
      <c r="C450" s="41" t="s">
        <v>83</v>
      </c>
      <c r="D450" s="41" t="s">
        <v>67</v>
      </c>
      <c r="E450" s="40" t="s">
        <v>237</v>
      </c>
      <c r="F450" s="40"/>
      <c r="G450" s="80">
        <f>G451+G453</f>
        <v>300400</v>
      </c>
      <c r="H450" s="90">
        <f>H451+H453</f>
        <v>300400</v>
      </c>
      <c r="I450" s="169"/>
      <c r="J450" s="169"/>
      <c r="K450" s="169"/>
      <c r="L450" s="169"/>
      <c r="M450" s="6"/>
      <c r="N450" s="80">
        <f>N451+N453</f>
        <v>324700</v>
      </c>
      <c r="O450" s="90">
        <f>O451+O453</f>
        <v>324700</v>
      </c>
    </row>
    <row r="451" spans="1:15" s="51" customFormat="1" ht="69.75" customHeight="1">
      <c r="A451" s="6" t="s">
        <v>288</v>
      </c>
      <c r="B451" s="40" t="s">
        <v>104</v>
      </c>
      <c r="C451" s="41" t="s">
        <v>83</v>
      </c>
      <c r="D451" s="41" t="s">
        <v>67</v>
      </c>
      <c r="E451" s="121" t="s">
        <v>286</v>
      </c>
      <c r="F451" s="40"/>
      <c r="G451" s="80">
        <f aca="true" t="shared" si="49" ref="G451:L451">G452</f>
        <v>296000</v>
      </c>
      <c r="H451" s="90">
        <f t="shared" si="49"/>
        <v>296000</v>
      </c>
      <c r="I451" s="169">
        <f t="shared" si="49"/>
        <v>4</v>
      </c>
      <c r="J451" s="169">
        <f t="shared" si="49"/>
        <v>4</v>
      </c>
      <c r="K451" s="169">
        <f t="shared" si="49"/>
        <v>4</v>
      </c>
      <c r="L451" s="169">
        <f t="shared" si="49"/>
        <v>4</v>
      </c>
      <c r="M451" s="6"/>
      <c r="N451" s="80">
        <f>N452</f>
        <v>320300</v>
      </c>
      <c r="O451" s="90">
        <f>O452</f>
        <v>320300</v>
      </c>
    </row>
    <row r="452" spans="1:15" s="51" customFormat="1" ht="32.25">
      <c r="A452" s="120" t="s">
        <v>149</v>
      </c>
      <c r="B452" s="40" t="s">
        <v>104</v>
      </c>
      <c r="C452" s="41" t="s">
        <v>83</v>
      </c>
      <c r="D452" s="41" t="s">
        <v>67</v>
      </c>
      <c r="E452" s="121" t="s">
        <v>286</v>
      </c>
      <c r="F452" s="116">
        <v>200</v>
      </c>
      <c r="G452" s="136">
        <v>296000</v>
      </c>
      <c r="H452" s="137">
        <v>296000</v>
      </c>
      <c r="I452" s="169">
        <f>I453</f>
        <v>4</v>
      </c>
      <c r="J452" s="169">
        <f>J453</f>
        <v>4</v>
      </c>
      <c r="K452" s="169">
        <f>K453</f>
        <v>4</v>
      </c>
      <c r="L452" s="169">
        <f>L453</f>
        <v>4</v>
      </c>
      <c r="M452" s="6"/>
      <c r="N452" s="136">
        <v>320300</v>
      </c>
      <c r="O452" s="137">
        <v>320300</v>
      </c>
    </row>
    <row r="453" spans="1:15" s="51" customFormat="1" ht="79.5">
      <c r="A453" s="120" t="s">
        <v>289</v>
      </c>
      <c r="B453" s="40" t="s">
        <v>104</v>
      </c>
      <c r="C453" s="41" t="s">
        <v>83</v>
      </c>
      <c r="D453" s="41" t="s">
        <v>67</v>
      </c>
      <c r="E453" s="121" t="s">
        <v>287</v>
      </c>
      <c r="F453" s="116"/>
      <c r="G453" s="136">
        <f>G454</f>
        <v>4400</v>
      </c>
      <c r="H453" s="137">
        <f>H454</f>
        <v>4400</v>
      </c>
      <c r="I453" s="169">
        <v>4</v>
      </c>
      <c r="J453" s="169">
        <f>I453</f>
        <v>4</v>
      </c>
      <c r="K453" s="169">
        <v>4</v>
      </c>
      <c r="L453" s="169">
        <f>K453</f>
        <v>4</v>
      </c>
      <c r="M453" s="6"/>
      <c r="N453" s="136">
        <f>N454</f>
        <v>4400</v>
      </c>
      <c r="O453" s="137">
        <f>O454</f>
        <v>4400</v>
      </c>
    </row>
    <row r="454" spans="1:15" s="51" customFormat="1" ht="32.25">
      <c r="A454" s="120" t="s">
        <v>149</v>
      </c>
      <c r="B454" s="40" t="s">
        <v>104</v>
      </c>
      <c r="C454" s="41" t="s">
        <v>83</v>
      </c>
      <c r="D454" s="41" t="s">
        <v>67</v>
      </c>
      <c r="E454" s="121" t="s">
        <v>287</v>
      </c>
      <c r="F454" s="116">
        <v>200</v>
      </c>
      <c r="G454" s="136">
        <v>4400</v>
      </c>
      <c r="H454" s="137">
        <v>4400</v>
      </c>
      <c r="I454" s="169">
        <f>I455</f>
        <v>84.4</v>
      </c>
      <c r="J454" s="169">
        <f>J455</f>
        <v>84.4</v>
      </c>
      <c r="K454" s="169">
        <f>K455</f>
        <v>84.4</v>
      </c>
      <c r="L454" s="169">
        <f>L455</f>
        <v>84.4</v>
      </c>
      <c r="M454" s="6"/>
      <c r="N454" s="136">
        <v>4400</v>
      </c>
      <c r="O454" s="137">
        <v>4400</v>
      </c>
    </row>
    <row r="455" spans="1:15" s="59" customFormat="1" ht="18.75">
      <c r="A455" s="105" t="s">
        <v>100</v>
      </c>
      <c r="B455" s="106" t="s">
        <v>104</v>
      </c>
      <c r="C455" s="107" t="s">
        <v>83</v>
      </c>
      <c r="D455" s="107" t="s">
        <v>69</v>
      </c>
      <c r="E455" s="107"/>
      <c r="F455" s="107"/>
      <c r="G455" s="85">
        <f>G456+G469+G462</f>
        <v>8188400</v>
      </c>
      <c r="H455" s="138">
        <f>H456+H469+H462</f>
        <v>8188400</v>
      </c>
      <c r="I455" s="167">
        <f>I457</f>
        <v>84.4</v>
      </c>
      <c r="J455" s="167">
        <f>J457</f>
        <v>84.4</v>
      </c>
      <c r="K455" s="167">
        <f>K457</f>
        <v>84.4</v>
      </c>
      <c r="L455" s="167">
        <f>L457</f>
        <v>84.4</v>
      </c>
      <c r="M455" s="123"/>
      <c r="N455" s="85">
        <f>N456+N469+N462</f>
        <v>8796400</v>
      </c>
      <c r="O455" s="138">
        <f>O456+O469+O462</f>
        <v>8796400</v>
      </c>
    </row>
    <row r="456" spans="1:15" s="51" customFormat="1" ht="32.25">
      <c r="A456" s="22" t="s">
        <v>26</v>
      </c>
      <c r="B456" s="121" t="s">
        <v>104</v>
      </c>
      <c r="C456" s="116" t="s">
        <v>83</v>
      </c>
      <c r="D456" s="116" t="s">
        <v>69</v>
      </c>
      <c r="E456" s="116" t="s">
        <v>25</v>
      </c>
      <c r="F456" s="116"/>
      <c r="G456" s="136">
        <f>G457</f>
        <v>2385500</v>
      </c>
      <c r="H456" s="137">
        <f>H457</f>
        <v>2385500</v>
      </c>
      <c r="I456" s="169"/>
      <c r="J456" s="169"/>
      <c r="K456" s="169"/>
      <c r="L456" s="169"/>
      <c r="M456" s="6"/>
      <c r="N456" s="136">
        <f>N457</f>
        <v>2778200</v>
      </c>
      <c r="O456" s="137">
        <f>O457</f>
        <v>2778200</v>
      </c>
    </row>
    <row r="457" spans="1:15" s="51" customFormat="1" ht="32.25">
      <c r="A457" s="6" t="s">
        <v>27</v>
      </c>
      <c r="B457" s="121" t="s">
        <v>104</v>
      </c>
      <c r="C457" s="116" t="s">
        <v>83</v>
      </c>
      <c r="D457" s="116" t="s">
        <v>69</v>
      </c>
      <c r="E457" s="116" t="s">
        <v>24</v>
      </c>
      <c r="F457" s="117"/>
      <c r="G457" s="136">
        <f>G458+G460</f>
        <v>2385500</v>
      </c>
      <c r="H457" s="137">
        <f>H458+H460</f>
        <v>2385500</v>
      </c>
      <c r="I457" s="169">
        <f>I458</f>
        <v>84.4</v>
      </c>
      <c r="J457" s="169">
        <f>J458</f>
        <v>84.4</v>
      </c>
      <c r="K457" s="169">
        <f>K458</f>
        <v>84.4</v>
      </c>
      <c r="L457" s="169">
        <f>L458</f>
        <v>84.4</v>
      </c>
      <c r="M457" s="6"/>
      <c r="N457" s="136">
        <f>N458+N460</f>
        <v>2778200</v>
      </c>
      <c r="O457" s="137">
        <f>O458+O460</f>
        <v>2778200</v>
      </c>
    </row>
    <row r="458" spans="1:15" s="51" customFormat="1" ht="95.25">
      <c r="A458" s="120" t="s">
        <v>313</v>
      </c>
      <c r="B458" s="121" t="s">
        <v>104</v>
      </c>
      <c r="C458" s="116" t="s">
        <v>83</v>
      </c>
      <c r="D458" s="116" t="s">
        <v>69</v>
      </c>
      <c r="E458" s="116" t="s">
        <v>290</v>
      </c>
      <c r="F458" s="117"/>
      <c r="G458" s="81">
        <f>G459</f>
        <v>58200</v>
      </c>
      <c r="H458" s="139">
        <f>H459</f>
        <v>58200</v>
      </c>
      <c r="I458" s="169">
        <v>84.4</v>
      </c>
      <c r="J458" s="169">
        <f>I458</f>
        <v>84.4</v>
      </c>
      <c r="K458" s="169">
        <v>84.4</v>
      </c>
      <c r="L458" s="145">
        <f>K458</f>
        <v>84.4</v>
      </c>
      <c r="M458" s="6"/>
      <c r="N458" s="81">
        <f>N459</f>
        <v>67800</v>
      </c>
      <c r="O458" s="139">
        <f>O459</f>
        <v>67800</v>
      </c>
    </row>
    <row r="459" spans="1:15" s="51" customFormat="1" ht="32.25">
      <c r="A459" s="22" t="s">
        <v>189</v>
      </c>
      <c r="B459" s="121" t="s">
        <v>104</v>
      </c>
      <c r="C459" s="116" t="s">
        <v>83</v>
      </c>
      <c r="D459" s="116" t="s">
        <v>69</v>
      </c>
      <c r="E459" s="116" t="s">
        <v>290</v>
      </c>
      <c r="F459" s="117" t="s">
        <v>127</v>
      </c>
      <c r="G459" s="81">
        <v>58200</v>
      </c>
      <c r="H459" s="137">
        <v>58200</v>
      </c>
      <c r="I459" s="169" t="e">
        <f>#REF!</f>
        <v>#REF!</v>
      </c>
      <c r="J459" s="169" t="e">
        <f>#REF!</f>
        <v>#REF!</v>
      </c>
      <c r="K459" s="169" t="e">
        <f>#REF!</f>
        <v>#REF!</v>
      </c>
      <c r="L459" s="169" t="e">
        <f>#REF!</f>
        <v>#REF!</v>
      </c>
      <c r="M459" s="6"/>
      <c r="N459" s="81">
        <v>67800</v>
      </c>
      <c r="O459" s="137">
        <v>67800</v>
      </c>
    </row>
    <row r="460" spans="1:15" s="51" customFormat="1" ht="63.75">
      <c r="A460" s="120" t="s">
        <v>293</v>
      </c>
      <c r="B460" s="121" t="s">
        <v>104</v>
      </c>
      <c r="C460" s="116" t="s">
        <v>83</v>
      </c>
      <c r="D460" s="116" t="s">
        <v>69</v>
      </c>
      <c r="E460" s="116" t="s">
        <v>292</v>
      </c>
      <c r="F460" s="117"/>
      <c r="G460" s="81">
        <f>G461</f>
        <v>2327300</v>
      </c>
      <c r="H460" s="139">
        <f>H461</f>
        <v>2327300</v>
      </c>
      <c r="I460" s="169"/>
      <c r="J460" s="169"/>
      <c r="K460" s="169"/>
      <c r="L460" s="169"/>
      <c r="M460" s="6"/>
      <c r="N460" s="81">
        <f>N461</f>
        <v>2710400</v>
      </c>
      <c r="O460" s="139">
        <f>O461</f>
        <v>2710400</v>
      </c>
    </row>
    <row r="461" spans="1:15" s="51" customFormat="1" ht="32.25">
      <c r="A461" s="22" t="s">
        <v>189</v>
      </c>
      <c r="B461" s="121" t="s">
        <v>104</v>
      </c>
      <c r="C461" s="116" t="s">
        <v>83</v>
      </c>
      <c r="D461" s="116" t="s">
        <v>69</v>
      </c>
      <c r="E461" s="116" t="s">
        <v>292</v>
      </c>
      <c r="F461" s="117" t="s">
        <v>127</v>
      </c>
      <c r="G461" s="81">
        <v>2327300</v>
      </c>
      <c r="H461" s="137">
        <v>2327300</v>
      </c>
      <c r="I461" s="169"/>
      <c r="J461" s="169"/>
      <c r="K461" s="169"/>
      <c r="L461" s="169"/>
      <c r="M461" s="6"/>
      <c r="N461" s="81">
        <v>2710400</v>
      </c>
      <c r="O461" s="137">
        <v>2710400</v>
      </c>
    </row>
    <row r="462" spans="1:15" s="51" customFormat="1" ht="63.75">
      <c r="A462" s="22" t="s">
        <v>322</v>
      </c>
      <c r="B462" s="121" t="s">
        <v>104</v>
      </c>
      <c r="C462" s="116" t="s">
        <v>83</v>
      </c>
      <c r="D462" s="116" t="s">
        <v>69</v>
      </c>
      <c r="E462" s="116" t="s">
        <v>231</v>
      </c>
      <c r="F462" s="117"/>
      <c r="G462" s="81">
        <f>G466+G463</f>
        <v>894500</v>
      </c>
      <c r="H462" s="139">
        <f>H466+H463</f>
        <v>894500</v>
      </c>
      <c r="I462" s="169"/>
      <c r="J462" s="169"/>
      <c r="K462" s="169"/>
      <c r="L462" s="169"/>
      <c r="M462" s="6"/>
      <c r="N462" s="81">
        <f>N466+N463</f>
        <v>894500</v>
      </c>
      <c r="O462" s="139">
        <f>O466+O463</f>
        <v>894500</v>
      </c>
    </row>
    <row r="463" spans="1:15" s="51" customFormat="1" ht="95.25">
      <c r="A463" s="22" t="s">
        <v>314</v>
      </c>
      <c r="B463" s="121" t="s">
        <v>104</v>
      </c>
      <c r="C463" s="116" t="s">
        <v>83</v>
      </c>
      <c r="D463" s="116" t="s">
        <v>69</v>
      </c>
      <c r="E463" s="116" t="s">
        <v>303</v>
      </c>
      <c r="F463" s="117"/>
      <c r="G463" s="81">
        <f>G464+G465</f>
        <v>881000</v>
      </c>
      <c r="H463" s="139">
        <f>H464+H465</f>
        <v>881000</v>
      </c>
      <c r="I463" s="169"/>
      <c r="J463" s="169"/>
      <c r="K463" s="169"/>
      <c r="L463" s="169"/>
      <c r="M463" s="6"/>
      <c r="N463" s="81">
        <f>N464+N465</f>
        <v>881000</v>
      </c>
      <c r="O463" s="139">
        <f>O464+O465</f>
        <v>881000</v>
      </c>
    </row>
    <row r="464" spans="1:15" s="51" customFormat="1" ht="79.5">
      <c r="A464" s="22" t="s">
        <v>147</v>
      </c>
      <c r="B464" s="121" t="s">
        <v>104</v>
      </c>
      <c r="C464" s="116" t="s">
        <v>83</v>
      </c>
      <c r="D464" s="116" t="s">
        <v>69</v>
      </c>
      <c r="E464" s="116" t="s">
        <v>303</v>
      </c>
      <c r="F464" s="117" t="s">
        <v>124</v>
      </c>
      <c r="G464" s="81">
        <v>702200</v>
      </c>
      <c r="H464" s="139">
        <v>702200</v>
      </c>
      <c r="I464" s="169"/>
      <c r="J464" s="169"/>
      <c r="K464" s="169"/>
      <c r="L464" s="169"/>
      <c r="M464" s="6"/>
      <c r="N464" s="81">
        <v>702200</v>
      </c>
      <c r="O464" s="139">
        <v>702200</v>
      </c>
    </row>
    <row r="465" spans="1:15" s="51" customFormat="1" ht="32.25">
      <c r="A465" s="120" t="s">
        <v>149</v>
      </c>
      <c r="B465" s="121" t="s">
        <v>104</v>
      </c>
      <c r="C465" s="116" t="s">
        <v>83</v>
      </c>
      <c r="D465" s="116" t="s">
        <v>69</v>
      </c>
      <c r="E465" s="116" t="s">
        <v>303</v>
      </c>
      <c r="F465" s="117" t="s">
        <v>125</v>
      </c>
      <c r="G465" s="81">
        <v>178800</v>
      </c>
      <c r="H465" s="139">
        <v>178800</v>
      </c>
      <c r="I465" s="169"/>
      <c r="J465" s="169"/>
      <c r="K465" s="169"/>
      <c r="L465" s="169"/>
      <c r="M465" s="6"/>
      <c r="N465" s="81">
        <v>178800</v>
      </c>
      <c r="O465" s="139">
        <v>178800</v>
      </c>
    </row>
    <row r="466" spans="1:15" s="51" customFormat="1" ht="95.25">
      <c r="A466" s="22" t="s">
        <v>315</v>
      </c>
      <c r="B466" s="121" t="s">
        <v>104</v>
      </c>
      <c r="C466" s="116" t="s">
        <v>83</v>
      </c>
      <c r="D466" s="116" t="s">
        <v>69</v>
      </c>
      <c r="E466" s="116" t="s">
        <v>300</v>
      </c>
      <c r="F466" s="117"/>
      <c r="G466" s="81">
        <f>G467</f>
        <v>13500</v>
      </c>
      <c r="H466" s="139">
        <f>H467</f>
        <v>13500</v>
      </c>
      <c r="I466" s="169"/>
      <c r="J466" s="169"/>
      <c r="K466" s="169"/>
      <c r="L466" s="169"/>
      <c r="M466" s="6"/>
      <c r="N466" s="81">
        <f>N467</f>
        <v>13500</v>
      </c>
      <c r="O466" s="139">
        <f>O467</f>
        <v>13500</v>
      </c>
    </row>
    <row r="467" spans="1:15" s="51" customFormat="1" ht="79.5">
      <c r="A467" s="22" t="s">
        <v>147</v>
      </c>
      <c r="B467" s="121" t="s">
        <v>104</v>
      </c>
      <c r="C467" s="116" t="s">
        <v>83</v>
      </c>
      <c r="D467" s="116" t="s">
        <v>69</v>
      </c>
      <c r="E467" s="116" t="s">
        <v>300</v>
      </c>
      <c r="F467" s="117" t="s">
        <v>124</v>
      </c>
      <c r="G467" s="81">
        <v>13500</v>
      </c>
      <c r="H467" s="137">
        <v>13500</v>
      </c>
      <c r="I467" s="169"/>
      <c r="J467" s="169"/>
      <c r="K467" s="169"/>
      <c r="L467" s="169"/>
      <c r="M467" s="6"/>
      <c r="N467" s="81">
        <v>13500</v>
      </c>
      <c r="O467" s="137">
        <v>13500</v>
      </c>
    </row>
    <row r="468" spans="1:15" s="51" customFormat="1" ht="32.25">
      <c r="A468" s="120" t="s">
        <v>161</v>
      </c>
      <c r="B468" s="121" t="s">
        <v>104</v>
      </c>
      <c r="C468" s="116" t="s">
        <v>83</v>
      </c>
      <c r="D468" s="116" t="s">
        <v>69</v>
      </c>
      <c r="E468" s="116" t="s">
        <v>159</v>
      </c>
      <c r="F468" s="117"/>
      <c r="G468" s="81">
        <f>G469</f>
        <v>4908400</v>
      </c>
      <c r="H468" s="139">
        <f>H469</f>
        <v>4908400</v>
      </c>
      <c r="I468" s="169"/>
      <c r="J468" s="169"/>
      <c r="K468" s="169"/>
      <c r="L468" s="169"/>
      <c r="M468" s="6"/>
      <c r="N468" s="81">
        <f>N469</f>
        <v>5123700</v>
      </c>
      <c r="O468" s="139">
        <f>O469</f>
        <v>5123700</v>
      </c>
    </row>
    <row r="469" spans="1:15" s="51" customFormat="1" ht="48">
      <c r="A469" s="120" t="s">
        <v>238</v>
      </c>
      <c r="B469" s="121" t="s">
        <v>104</v>
      </c>
      <c r="C469" s="116" t="s">
        <v>83</v>
      </c>
      <c r="D469" s="116" t="s">
        <v>69</v>
      </c>
      <c r="E469" s="116" t="s">
        <v>237</v>
      </c>
      <c r="F469" s="117"/>
      <c r="G469" s="81">
        <f>G470+G473</f>
        <v>4908400</v>
      </c>
      <c r="H469" s="139">
        <f>H470+H473</f>
        <v>4908400</v>
      </c>
      <c r="I469" s="169"/>
      <c r="J469" s="169"/>
      <c r="K469" s="169"/>
      <c r="L469" s="169"/>
      <c r="M469" s="6"/>
      <c r="N469" s="81">
        <f>N470+N473</f>
        <v>5123700</v>
      </c>
      <c r="O469" s="139">
        <f>O470+O473</f>
        <v>5123700</v>
      </c>
    </row>
    <row r="470" spans="1:15" s="51" customFormat="1" ht="63.75">
      <c r="A470" s="120" t="s">
        <v>297</v>
      </c>
      <c r="B470" s="121" t="s">
        <v>104</v>
      </c>
      <c r="C470" s="116" t="s">
        <v>83</v>
      </c>
      <c r="D470" s="116" t="s">
        <v>69</v>
      </c>
      <c r="E470" s="116" t="s">
        <v>296</v>
      </c>
      <c r="F470" s="117"/>
      <c r="G470" s="81">
        <f>G471+G472</f>
        <v>4838100</v>
      </c>
      <c r="H470" s="139">
        <f>H471+H472</f>
        <v>4838100</v>
      </c>
      <c r="I470" s="169"/>
      <c r="J470" s="169"/>
      <c r="K470" s="169"/>
      <c r="L470" s="169"/>
      <c r="M470" s="6"/>
      <c r="N470" s="81">
        <f>N471+N472</f>
        <v>5050600</v>
      </c>
      <c r="O470" s="139">
        <f>O471+O472</f>
        <v>5050600</v>
      </c>
    </row>
    <row r="471" spans="1:15" s="51" customFormat="1" ht="32.25">
      <c r="A471" s="120" t="s">
        <v>149</v>
      </c>
      <c r="B471" s="121" t="s">
        <v>104</v>
      </c>
      <c r="C471" s="116" t="s">
        <v>83</v>
      </c>
      <c r="D471" s="116" t="s">
        <v>69</v>
      </c>
      <c r="E471" s="116" t="s">
        <v>296</v>
      </c>
      <c r="F471" s="117" t="s">
        <v>125</v>
      </c>
      <c r="G471" s="81">
        <v>648300</v>
      </c>
      <c r="H471" s="139">
        <v>648300</v>
      </c>
      <c r="I471" s="169"/>
      <c r="J471" s="169"/>
      <c r="K471" s="169"/>
      <c r="L471" s="169"/>
      <c r="M471" s="6"/>
      <c r="N471" s="81">
        <v>676750</v>
      </c>
      <c r="O471" s="139">
        <v>676750</v>
      </c>
    </row>
    <row r="472" spans="1:15" s="51" customFormat="1" ht="18.75">
      <c r="A472" s="120" t="s">
        <v>129</v>
      </c>
      <c r="B472" s="121" t="s">
        <v>104</v>
      </c>
      <c r="C472" s="116" t="s">
        <v>83</v>
      </c>
      <c r="D472" s="116" t="s">
        <v>69</v>
      </c>
      <c r="E472" s="116" t="s">
        <v>296</v>
      </c>
      <c r="F472" s="117" t="s">
        <v>128</v>
      </c>
      <c r="G472" s="81">
        <f>427900+3761900</f>
        <v>4189800</v>
      </c>
      <c r="H472" s="137">
        <f>427900+3761900</f>
        <v>4189800</v>
      </c>
      <c r="I472" s="169"/>
      <c r="J472" s="169"/>
      <c r="K472" s="169"/>
      <c r="L472" s="169"/>
      <c r="M472" s="6"/>
      <c r="N472" s="81">
        <f>446720+3927130</f>
        <v>4373850</v>
      </c>
      <c r="O472" s="137">
        <f>446720+3927130</f>
        <v>4373850</v>
      </c>
    </row>
    <row r="473" spans="1:15" s="51" customFormat="1" ht="79.5">
      <c r="A473" s="120" t="s">
        <v>295</v>
      </c>
      <c r="B473" s="121" t="s">
        <v>104</v>
      </c>
      <c r="C473" s="116" t="s">
        <v>83</v>
      </c>
      <c r="D473" s="116" t="s">
        <v>69</v>
      </c>
      <c r="E473" s="116" t="s">
        <v>294</v>
      </c>
      <c r="F473" s="117"/>
      <c r="G473" s="81">
        <f>G474</f>
        <v>70300</v>
      </c>
      <c r="H473" s="139">
        <f>H474</f>
        <v>70300</v>
      </c>
      <c r="I473" s="169"/>
      <c r="J473" s="169"/>
      <c r="K473" s="169"/>
      <c r="L473" s="169"/>
      <c r="M473" s="6"/>
      <c r="N473" s="81">
        <f>N474</f>
        <v>73100</v>
      </c>
      <c r="O473" s="139">
        <f>O474</f>
        <v>73100</v>
      </c>
    </row>
    <row r="474" spans="1:15" s="51" customFormat="1" ht="32.25">
      <c r="A474" s="120" t="s">
        <v>149</v>
      </c>
      <c r="B474" s="121" t="s">
        <v>104</v>
      </c>
      <c r="C474" s="116" t="s">
        <v>83</v>
      </c>
      <c r="D474" s="116" t="s">
        <v>69</v>
      </c>
      <c r="E474" s="116" t="s">
        <v>294</v>
      </c>
      <c r="F474" s="117" t="s">
        <v>125</v>
      </c>
      <c r="G474" s="81">
        <v>70300</v>
      </c>
      <c r="H474" s="137">
        <v>70300</v>
      </c>
      <c r="I474" s="169"/>
      <c r="J474" s="169"/>
      <c r="K474" s="169"/>
      <c r="L474" s="169"/>
      <c r="M474" s="6"/>
      <c r="N474" s="81">
        <v>73100</v>
      </c>
      <c r="O474" s="137">
        <v>73100</v>
      </c>
    </row>
    <row r="475" spans="1:15" s="59" customFormat="1" ht="18.75">
      <c r="A475" s="170" t="s">
        <v>99</v>
      </c>
      <c r="B475" s="115" t="s">
        <v>104</v>
      </c>
      <c r="C475" s="106" t="s">
        <v>111</v>
      </c>
      <c r="D475" s="106"/>
      <c r="E475" s="107"/>
      <c r="F475" s="115"/>
      <c r="G475" s="85">
        <f>G476+G483</f>
        <v>31244900</v>
      </c>
      <c r="H475" s="138"/>
      <c r="I475" s="167"/>
      <c r="J475" s="167"/>
      <c r="K475" s="167"/>
      <c r="L475" s="167"/>
      <c r="M475" s="123"/>
      <c r="N475" s="85">
        <f>N476+N483</f>
        <v>31244900</v>
      </c>
      <c r="O475" s="138"/>
    </row>
    <row r="476" spans="1:15" s="59" customFormat="1" ht="18.75">
      <c r="A476" s="170" t="s">
        <v>116</v>
      </c>
      <c r="B476" s="115" t="s">
        <v>104</v>
      </c>
      <c r="C476" s="106">
        <v>11</v>
      </c>
      <c r="D476" s="106" t="s">
        <v>66</v>
      </c>
      <c r="E476" s="107"/>
      <c r="F476" s="115"/>
      <c r="G476" s="85">
        <f>G477</f>
        <v>80000</v>
      </c>
      <c r="H476" s="138"/>
      <c r="I476" s="167"/>
      <c r="J476" s="167"/>
      <c r="K476" s="167"/>
      <c r="L476" s="167"/>
      <c r="M476" s="123"/>
      <c r="N476" s="85">
        <f>N477</f>
        <v>80000</v>
      </c>
      <c r="O476" s="138"/>
    </row>
    <row r="477" spans="1:15" s="51" customFormat="1" ht="32.25">
      <c r="A477" s="120" t="s">
        <v>31</v>
      </c>
      <c r="B477" s="41" t="s">
        <v>104</v>
      </c>
      <c r="C477" s="40">
        <v>11</v>
      </c>
      <c r="D477" s="40" t="s">
        <v>66</v>
      </c>
      <c r="E477" s="116" t="s">
        <v>28</v>
      </c>
      <c r="F477" s="117"/>
      <c r="G477" s="81">
        <f>G478</f>
        <v>80000</v>
      </c>
      <c r="H477" s="137"/>
      <c r="I477" s="169"/>
      <c r="J477" s="169"/>
      <c r="K477" s="169"/>
      <c r="L477" s="169"/>
      <c r="M477" s="6"/>
      <c r="N477" s="81">
        <f>N478</f>
        <v>80000</v>
      </c>
      <c r="O477" s="137"/>
    </row>
    <row r="478" spans="1:15" s="51" customFormat="1" ht="32.25">
      <c r="A478" s="120" t="s">
        <v>32</v>
      </c>
      <c r="B478" s="41" t="s">
        <v>104</v>
      </c>
      <c r="C478" s="40">
        <v>11</v>
      </c>
      <c r="D478" s="40" t="s">
        <v>66</v>
      </c>
      <c r="E478" s="116" t="s">
        <v>30</v>
      </c>
      <c r="F478" s="117"/>
      <c r="G478" s="81">
        <f>G479+G481</f>
        <v>80000</v>
      </c>
      <c r="H478" s="137"/>
      <c r="I478" s="169"/>
      <c r="J478" s="169"/>
      <c r="K478" s="169"/>
      <c r="L478" s="169"/>
      <c r="M478" s="6"/>
      <c r="N478" s="81">
        <f>N479+N481</f>
        <v>80000</v>
      </c>
      <c r="O478" s="137"/>
    </row>
    <row r="479" spans="1:15" s="51" customFormat="1" ht="32.25">
      <c r="A479" s="120" t="s">
        <v>248</v>
      </c>
      <c r="B479" s="41" t="s">
        <v>104</v>
      </c>
      <c r="C479" s="40">
        <v>11</v>
      </c>
      <c r="D479" s="40" t="s">
        <v>66</v>
      </c>
      <c r="E479" s="116" t="s">
        <v>247</v>
      </c>
      <c r="F479" s="117"/>
      <c r="G479" s="81">
        <f>G480</f>
        <v>30000</v>
      </c>
      <c r="H479" s="137"/>
      <c r="I479" s="169"/>
      <c r="J479" s="169"/>
      <c r="K479" s="169"/>
      <c r="L479" s="169"/>
      <c r="M479" s="6"/>
      <c r="N479" s="81">
        <f>N480</f>
        <v>30000</v>
      </c>
      <c r="O479" s="137"/>
    </row>
    <row r="480" spans="1:15" s="51" customFormat="1" ht="32.25">
      <c r="A480" s="22" t="s">
        <v>189</v>
      </c>
      <c r="B480" s="41" t="s">
        <v>104</v>
      </c>
      <c r="C480" s="40">
        <v>11</v>
      </c>
      <c r="D480" s="40" t="s">
        <v>66</v>
      </c>
      <c r="E480" s="116" t="s">
        <v>247</v>
      </c>
      <c r="F480" s="117" t="s">
        <v>127</v>
      </c>
      <c r="G480" s="81">
        <v>30000</v>
      </c>
      <c r="H480" s="137"/>
      <c r="I480" s="169"/>
      <c r="J480" s="169"/>
      <c r="K480" s="169"/>
      <c r="L480" s="169"/>
      <c r="M480" s="6"/>
      <c r="N480" s="81">
        <v>30000</v>
      </c>
      <c r="O480" s="137"/>
    </row>
    <row r="481" spans="1:15" s="51" customFormat="1" ht="18.75">
      <c r="A481" s="120" t="s">
        <v>169</v>
      </c>
      <c r="B481" s="41" t="s">
        <v>104</v>
      </c>
      <c r="C481" s="40">
        <v>11</v>
      </c>
      <c r="D481" s="40" t="s">
        <v>66</v>
      </c>
      <c r="E481" s="116" t="s">
        <v>279</v>
      </c>
      <c r="F481" s="117"/>
      <c r="G481" s="81">
        <f>G482</f>
        <v>50000</v>
      </c>
      <c r="H481" s="137"/>
      <c r="I481" s="169"/>
      <c r="J481" s="169"/>
      <c r="K481" s="169"/>
      <c r="L481" s="169"/>
      <c r="M481" s="6"/>
      <c r="N481" s="81">
        <f>N482</f>
        <v>50000</v>
      </c>
      <c r="O481" s="137"/>
    </row>
    <row r="482" spans="1:15" s="51" customFormat="1" ht="32.25">
      <c r="A482" s="22" t="s">
        <v>189</v>
      </c>
      <c r="B482" s="41" t="s">
        <v>104</v>
      </c>
      <c r="C482" s="40">
        <v>11</v>
      </c>
      <c r="D482" s="40" t="s">
        <v>66</v>
      </c>
      <c r="E482" s="116" t="s">
        <v>279</v>
      </c>
      <c r="F482" s="117" t="s">
        <v>127</v>
      </c>
      <c r="G482" s="81">
        <v>50000</v>
      </c>
      <c r="H482" s="137"/>
      <c r="I482" s="169"/>
      <c r="J482" s="169"/>
      <c r="K482" s="169"/>
      <c r="L482" s="169"/>
      <c r="M482" s="6"/>
      <c r="N482" s="81">
        <v>50000</v>
      </c>
      <c r="O482" s="137"/>
    </row>
    <row r="483" spans="1:15" s="59" customFormat="1" ht="18.75">
      <c r="A483" s="170" t="s">
        <v>113</v>
      </c>
      <c r="B483" s="115" t="s">
        <v>104</v>
      </c>
      <c r="C483" s="106" t="s">
        <v>111</v>
      </c>
      <c r="D483" s="106" t="s">
        <v>68</v>
      </c>
      <c r="E483" s="107"/>
      <c r="F483" s="115"/>
      <c r="G483" s="85">
        <f>G484</f>
        <v>31164900</v>
      </c>
      <c r="H483" s="138"/>
      <c r="I483" s="167"/>
      <c r="J483" s="167"/>
      <c r="K483" s="167"/>
      <c r="L483" s="167"/>
      <c r="M483" s="123"/>
      <c r="N483" s="85">
        <f>N484</f>
        <v>31164900</v>
      </c>
      <c r="O483" s="138"/>
    </row>
    <row r="484" spans="1:15" s="51" customFormat="1" ht="32.25">
      <c r="A484" s="120" t="s">
        <v>31</v>
      </c>
      <c r="B484" s="41" t="s">
        <v>104</v>
      </c>
      <c r="C484" s="40" t="s">
        <v>111</v>
      </c>
      <c r="D484" s="40" t="s">
        <v>68</v>
      </c>
      <c r="E484" s="116" t="s">
        <v>28</v>
      </c>
      <c r="F484" s="117"/>
      <c r="G484" s="81">
        <f>G485</f>
        <v>31164900</v>
      </c>
      <c r="H484" s="137"/>
      <c r="I484" s="169"/>
      <c r="J484" s="169"/>
      <c r="K484" s="169"/>
      <c r="L484" s="169"/>
      <c r="M484" s="6"/>
      <c r="N484" s="81">
        <f>N485</f>
        <v>31164900</v>
      </c>
      <c r="O484" s="137"/>
    </row>
    <row r="485" spans="1:15" s="51" customFormat="1" ht="32.25">
      <c r="A485" s="120" t="s">
        <v>32</v>
      </c>
      <c r="B485" s="41" t="s">
        <v>104</v>
      </c>
      <c r="C485" s="40" t="s">
        <v>111</v>
      </c>
      <c r="D485" s="40" t="s">
        <v>68</v>
      </c>
      <c r="E485" s="116" t="s">
        <v>30</v>
      </c>
      <c r="F485" s="117"/>
      <c r="G485" s="81">
        <f>G486+G488+G490</f>
        <v>31164900</v>
      </c>
      <c r="H485" s="137"/>
      <c r="I485" s="169"/>
      <c r="J485" s="169"/>
      <c r="K485" s="169"/>
      <c r="L485" s="169"/>
      <c r="M485" s="6"/>
      <c r="N485" s="81">
        <f>N486+N488+N490</f>
        <v>31164900</v>
      </c>
      <c r="O485" s="137"/>
    </row>
    <row r="486" spans="1:15" s="51" customFormat="1" ht="63.75">
      <c r="A486" s="120" t="s">
        <v>183</v>
      </c>
      <c r="B486" s="41" t="s">
        <v>104</v>
      </c>
      <c r="C486" s="40" t="s">
        <v>111</v>
      </c>
      <c r="D486" s="40" t="s">
        <v>68</v>
      </c>
      <c r="E486" s="116" t="s">
        <v>298</v>
      </c>
      <c r="F486" s="117"/>
      <c r="G486" s="81">
        <f>G487</f>
        <v>31062900</v>
      </c>
      <c r="H486" s="137"/>
      <c r="I486" s="169"/>
      <c r="J486" s="169"/>
      <c r="K486" s="169"/>
      <c r="L486" s="169"/>
      <c r="M486" s="6"/>
      <c r="N486" s="81">
        <f>N487</f>
        <v>31062900</v>
      </c>
      <c r="O486" s="137"/>
    </row>
    <row r="487" spans="1:15" s="51" customFormat="1" ht="32.25">
      <c r="A487" s="22" t="s">
        <v>189</v>
      </c>
      <c r="B487" s="41" t="s">
        <v>104</v>
      </c>
      <c r="C487" s="40" t="s">
        <v>111</v>
      </c>
      <c r="D487" s="40" t="s">
        <v>68</v>
      </c>
      <c r="E487" s="116" t="s">
        <v>298</v>
      </c>
      <c r="F487" s="117" t="s">
        <v>127</v>
      </c>
      <c r="G487" s="81">
        <v>31062900</v>
      </c>
      <c r="H487" s="137"/>
      <c r="I487" s="169"/>
      <c r="J487" s="169"/>
      <c r="K487" s="169"/>
      <c r="L487" s="169"/>
      <c r="M487" s="6"/>
      <c r="N487" s="81">
        <v>31062900</v>
      </c>
      <c r="O487" s="137"/>
    </row>
    <row r="488" spans="1:15" s="51" customFormat="1" ht="32.25">
      <c r="A488" s="120" t="s">
        <v>248</v>
      </c>
      <c r="B488" s="41" t="s">
        <v>104</v>
      </c>
      <c r="C488" s="40" t="s">
        <v>111</v>
      </c>
      <c r="D488" s="40" t="s">
        <v>68</v>
      </c>
      <c r="E488" s="116" t="s">
        <v>247</v>
      </c>
      <c r="F488" s="117"/>
      <c r="G488" s="81">
        <f>G489</f>
        <v>52000</v>
      </c>
      <c r="H488" s="137"/>
      <c r="I488" s="169"/>
      <c r="J488" s="169"/>
      <c r="K488" s="169"/>
      <c r="L488" s="169"/>
      <c r="M488" s="6"/>
      <c r="N488" s="81">
        <f>N489</f>
        <v>52000</v>
      </c>
      <c r="O488" s="137"/>
    </row>
    <row r="489" spans="1:15" s="51" customFormat="1" ht="32.25">
      <c r="A489" s="22" t="s">
        <v>189</v>
      </c>
      <c r="B489" s="41" t="s">
        <v>104</v>
      </c>
      <c r="C489" s="40" t="s">
        <v>111</v>
      </c>
      <c r="D489" s="40" t="s">
        <v>68</v>
      </c>
      <c r="E489" s="116" t="s">
        <v>247</v>
      </c>
      <c r="F489" s="117" t="s">
        <v>127</v>
      </c>
      <c r="G489" s="81">
        <v>52000</v>
      </c>
      <c r="H489" s="137"/>
      <c r="I489" s="169"/>
      <c r="J489" s="169"/>
      <c r="K489" s="169"/>
      <c r="L489" s="169"/>
      <c r="M489" s="6"/>
      <c r="N489" s="81">
        <v>52000</v>
      </c>
      <c r="O489" s="137"/>
    </row>
    <row r="490" spans="1:15" s="51" customFormat="1" ht="18.75">
      <c r="A490" s="120" t="s">
        <v>169</v>
      </c>
      <c r="B490" s="41" t="s">
        <v>104</v>
      </c>
      <c r="C490" s="40" t="s">
        <v>111</v>
      </c>
      <c r="D490" s="40" t="s">
        <v>68</v>
      </c>
      <c r="E490" s="116" t="s">
        <v>279</v>
      </c>
      <c r="F490" s="117"/>
      <c r="G490" s="81">
        <f>G491</f>
        <v>50000</v>
      </c>
      <c r="H490" s="137"/>
      <c r="I490" s="169"/>
      <c r="J490" s="169"/>
      <c r="K490" s="169"/>
      <c r="L490" s="169"/>
      <c r="M490" s="6"/>
      <c r="N490" s="81">
        <f>N491</f>
        <v>50000</v>
      </c>
      <c r="O490" s="137"/>
    </row>
    <row r="491" spans="1:15" s="51" customFormat="1" ht="32.25">
      <c r="A491" s="22" t="s">
        <v>189</v>
      </c>
      <c r="B491" s="41" t="s">
        <v>104</v>
      </c>
      <c r="C491" s="40" t="s">
        <v>111</v>
      </c>
      <c r="D491" s="40" t="s">
        <v>68</v>
      </c>
      <c r="E491" s="116" t="s">
        <v>279</v>
      </c>
      <c r="F491" s="117" t="s">
        <v>127</v>
      </c>
      <c r="G491" s="81">
        <v>50000</v>
      </c>
      <c r="H491" s="137"/>
      <c r="I491" s="169"/>
      <c r="J491" s="169"/>
      <c r="K491" s="169"/>
      <c r="L491" s="169"/>
      <c r="M491" s="6"/>
      <c r="N491" s="81">
        <v>50000</v>
      </c>
      <c r="O491" s="137"/>
    </row>
    <row r="492" spans="1:15" s="57" customFormat="1" ht="18.75">
      <c r="A492" s="126"/>
      <c r="B492" s="127"/>
      <c r="C492" s="127"/>
      <c r="D492" s="127"/>
      <c r="E492" s="127"/>
      <c r="F492" s="127"/>
      <c r="G492" s="128"/>
      <c r="H492" s="129"/>
      <c r="I492" s="171"/>
      <c r="J492" s="171"/>
      <c r="K492" s="171"/>
      <c r="L492" s="172"/>
      <c r="M492" s="173"/>
      <c r="N492" s="128"/>
      <c r="O492" s="129"/>
    </row>
    <row r="493" spans="1:15" s="57" customFormat="1" ht="18.75">
      <c r="A493" s="130" t="s">
        <v>88</v>
      </c>
      <c r="B493" s="131"/>
      <c r="C493" s="131"/>
      <c r="D493" s="131"/>
      <c r="E493" s="131"/>
      <c r="F493" s="131"/>
      <c r="G493" s="132">
        <f>G313+G280+G245+G12</f>
        <v>449685449.40000004</v>
      </c>
      <c r="H493" s="133">
        <f>H313+H280+H245+H12</f>
        <v>163234180</v>
      </c>
      <c r="I493" s="171"/>
      <c r="J493" s="171"/>
      <c r="K493" s="171"/>
      <c r="L493" s="172"/>
      <c r="M493" s="173"/>
      <c r="N493" s="132">
        <f>N313+N280+N245+N12</f>
        <v>468681021.72</v>
      </c>
      <c r="O493" s="133">
        <f>O313+O280+O245+O12</f>
        <v>158788880</v>
      </c>
    </row>
    <row r="494" spans="1:15" s="57" customFormat="1" ht="18.75">
      <c r="A494" s="126"/>
      <c r="B494" s="127"/>
      <c r="C494" s="127"/>
      <c r="D494" s="127"/>
      <c r="E494" s="127"/>
      <c r="F494" s="127"/>
      <c r="G494" s="82">
        <v>448566133.6</v>
      </c>
      <c r="H494" s="129">
        <v>163873480</v>
      </c>
      <c r="I494" s="171"/>
      <c r="J494" s="171"/>
      <c r="K494" s="171"/>
      <c r="L494" s="172"/>
      <c r="M494" s="173"/>
      <c r="N494" s="82">
        <v>450421533.91</v>
      </c>
      <c r="O494" s="129">
        <v>158578080</v>
      </c>
    </row>
    <row r="495" spans="1:15" s="57" customFormat="1" ht="18.75">
      <c r="A495" s="126"/>
      <c r="B495" s="127"/>
      <c r="C495" s="127"/>
      <c r="D495" s="127"/>
      <c r="E495" s="127"/>
      <c r="F495" s="127"/>
      <c r="G495" s="128">
        <f>G494-G493</f>
        <v>-1119315.800000012</v>
      </c>
      <c r="H495" s="129">
        <f>H494-H493</f>
        <v>639300</v>
      </c>
      <c r="I495" s="171"/>
      <c r="J495" s="171"/>
      <c r="K495" s="171"/>
      <c r="L495" s="172"/>
      <c r="M495" s="173"/>
      <c r="N495" s="128">
        <f>N494-N493</f>
        <v>-18259487.810000002</v>
      </c>
      <c r="O495" s="129">
        <f>O494-O493</f>
        <v>-210800</v>
      </c>
    </row>
    <row r="496" spans="1:15" s="57" customFormat="1" ht="18.75">
      <c r="A496" s="126"/>
      <c r="B496" s="127"/>
      <c r="C496" s="127"/>
      <c r="D496" s="127"/>
      <c r="E496" s="127"/>
      <c r="F496" s="127"/>
      <c r="G496" s="128"/>
      <c r="H496" s="129"/>
      <c r="I496" s="171"/>
      <c r="J496" s="171"/>
      <c r="K496" s="171"/>
      <c r="L496" s="172"/>
      <c r="M496" s="173"/>
      <c r="N496" s="128"/>
      <c r="O496" s="129"/>
    </row>
    <row r="497" spans="1:15" s="57" customFormat="1" ht="18.75">
      <c r="A497" s="126"/>
      <c r="B497" s="127"/>
      <c r="C497" s="127"/>
      <c r="D497" s="127"/>
      <c r="E497" s="127"/>
      <c r="F497" s="127"/>
      <c r="G497" s="128"/>
      <c r="H497" s="129"/>
      <c r="I497" s="171"/>
      <c r="J497" s="171"/>
      <c r="K497" s="171"/>
      <c r="L497" s="172"/>
      <c r="M497" s="173"/>
      <c r="N497" s="128"/>
      <c r="O497" s="129"/>
    </row>
    <row r="498" spans="1:15" s="57" customFormat="1" ht="18.75">
      <c r="A498" s="126"/>
      <c r="B498" s="127"/>
      <c r="C498" s="127"/>
      <c r="D498" s="127"/>
      <c r="E498" s="127"/>
      <c r="F498" s="127"/>
      <c r="G498" s="128"/>
      <c r="H498" s="129"/>
      <c r="I498" s="171"/>
      <c r="J498" s="171"/>
      <c r="K498" s="171"/>
      <c r="L498" s="172"/>
      <c r="M498" s="173"/>
      <c r="N498" s="128"/>
      <c r="O498" s="129"/>
    </row>
    <row r="499" spans="1:15" s="57" customFormat="1" ht="18.75">
      <c r="A499" s="126"/>
      <c r="B499" s="127"/>
      <c r="C499" s="127"/>
      <c r="D499" s="127"/>
      <c r="E499" s="127"/>
      <c r="F499" s="127"/>
      <c r="G499" s="128"/>
      <c r="H499" s="129"/>
      <c r="I499" s="171"/>
      <c r="J499" s="171"/>
      <c r="K499" s="171"/>
      <c r="L499" s="172"/>
      <c r="M499" s="173"/>
      <c r="N499" s="128"/>
      <c r="O499" s="129"/>
    </row>
    <row r="500" spans="1:15" s="57" customFormat="1" ht="18.75">
      <c r="A500" s="126"/>
      <c r="B500" s="127"/>
      <c r="C500" s="127"/>
      <c r="D500" s="127"/>
      <c r="E500" s="127"/>
      <c r="F500" s="127"/>
      <c r="G500" s="128"/>
      <c r="H500" s="129"/>
      <c r="I500" s="171"/>
      <c r="J500" s="171"/>
      <c r="K500" s="171"/>
      <c r="L500" s="172"/>
      <c r="M500" s="173"/>
      <c r="N500" s="128"/>
      <c r="O500" s="129"/>
    </row>
    <row r="501" spans="1:15" s="57" customFormat="1" ht="18.75">
      <c r="A501" s="126"/>
      <c r="B501" s="127"/>
      <c r="C501" s="127"/>
      <c r="D501" s="127"/>
      <c r="E501" s="127"/>
      <c r="F501" s="127"/>
      <c r="G501" s="128"/>
      <c r="H501" s="129"/>
      <c r="I501" s="171"/>
      <c r="J501" s="171"/>
      <c r="K501" s="171"/>
      <c r="L501" s="172"/>
      <c r="M501" s="173"/>
      <c r="N501" s="128"/>
      <c r="O501" s="129"/>
    </row>
    <row r="502" spans="1:15" s="57" customFormat="1" ht="18.75">
      <c r="A502" s="126"/>
      <c r="B502" s="127"/>
      <c r="C502" s="127"/>
      <c r="D502" s="127"/>
      <c r="E502" s="127"/>
      <c r="F502" s="127"/>
      <c r="G502" s="128"/>
      <c r="H502" s="129"/>
      <c r="I502" s="171"/>
      <c r="J502" s="171"/>
      <c r="K502" s="171"/>
      <c r="L502" s="172"/>
      <c r="M502" s="173"/>
      <c r="N502" s="128"/>
      <c r="O502" s="129"/>
    </row>
    <row r="503" spans="1:15" s="57" customFormat="1" ht="18.75">
      <c r="A503" s="126"/>
      <c r="B503" s="127"/>
      <c r="C503" s="127"/>
      <c r="D503" s="127"/>
      <c r="E503" s="127"/>
      <c r="F503" s="127"/>
      <c r="G503" s="128"/>
      <c r="H503" s="129"/>
      <c r="I503" s="171"/>
      <c r="J503" s="171"/>
      <c r="K503" s="171"/>
      <c r="L503" s="172"/>
      <c r="M503" s="173"/>
      <c r="N503" s="128"/>
      <c r="O503" s="129"/>
    </row>
    <row r="504" spans="1:15" s="57" customFormat="1" ht="18.75">
      <c r="A504" s="126"/>
      <c r="B504" s="127"/>
      <c r="C504" s="127"/>
      <c r="D504" s="127"/>
      <c r="E504" s="127"/>
      <c r="F504" s="127"/>
      <c r="G504" s="128"/>
      <c r="H504" s="129"/>
      <c r="I504" s="171"/>
      <c r="J504" s="171"/>
      <c r="K504" s="171"/>
      <c r="L504" s="172"/>
      <c r="M504" s="173"/>
      <c r="N504" s="128"/>
      <c r="O504" s="129"/>
    </row>
    <row r="505" spans="1:15" s="57" customFormat="1" ht="18.75">
      <c r="A505" s="126"/>
      <c r="B505" s="127"/>
      <c r="C505" s="127"/>
      <c r="D505" s="127"/>
      <c r="E505" s="127"/>
      <c r="F505" s="127"/>
      <c r="G505" s="128"/>
      <c r="H505" s="129"/>
      <c r="I505" s="171"/>
      <c r="J505" s="171"/>
      <c r="K505" s="171"/>
      <c r="L505" s="172"/>
      <c r="M505" s="173"/>
      <c r="N505" s="128"/>
      <c r="O505" s="129"/>
    </row>
    <row r="506" spans="1:15" s="57" customFormat="1" ht="18.75">
      <c r="A506" s="126"/>
      <c r="B506" s="127"/>
      <c r="C506" s="127"/>
      <c r="D506" s="127"/>
      <c r="E506" s="127"/>
      <c r="F506" s="127"/>
      <c r="G506" s="128"/>
      <c r="H506" s="129"/>
      <c r="I506" s="171"/>
      <c r="J506" s="171"/>
      <c r="K506" s="171"/>
      <c r="L506" s="172"/>
      <c r="M506" s="173"/>
      <c r="N506" s="128"/>
      <c r="O506" s="129"/>
    </row>
    <row r="507" spans="1:15" s="57" customFormat="1" ht="18.75">
      <c r="A507" s="126"/>
      <c r="B507" s="127"/>
      <c r="C507" s="127"/>
      <c r="D507" s="127"/>
      <c r="E507" s="127"/>
      <c r="F507" s="127"/>
      <c r="G507" s="128"/>
      <c r="H507" s="129"/>
      <c r="I507" s="171"/>
      <c r="J507" s="171"/>
      <c r="K507" s="171"/>
      <c r="L507" s="172"/>
      <c r="M507" s="173"/>
      <c r="N507" s="128"/>
      <c r="O507" s="129"/>
    </row>
    <row r="508" spans="1:15" s="57" customFormat="1" ht="18.75">
      <c r="A508" s="126"/>
      <c r="B508" s="127"/>
      <c r="C508" s="127"/>
      <c r="D508" s="127"/>
      <c r="E508" s="127"/>
      <c r="F508" s="127"/>
      <c r="G508" s="128"/>
      <c r="H508" s="129"/>
      <c r="I508" s="171"/>
      <c r="J508" s="171"/>
      <c r="K508" s="171"/>
      <c r="L508" s="172"/>
      <c r="M508" s="173"/>
      <c r="N508" s="128"/>
      <c r="O508" s="129"/>
    </row>
    <row r="509" spans="1:15" s="57" customFormat="1" ht="18.75">
      <c r="A509" s="126"/>
      <c r="B509" s="127"/>
      <c r="C509" s="127"/>
      <c r="D509" s="127"/>
      <c r="E509" s="127"/>
      <c r="F509" s="127"/>
      <c r="G509" s="128"/>
      <c r="H509" s="129"/>
      <c r="I509" s="171"/>
      <c r="J509" s="171"/>
      <c r="K509" s="171"/>
      <c r="L509" s="172"/>
      <c r="M509" s="173"/>
      <c r="N509" s="128"/>
      <c r="O509" s="129"/>
    </row>
    <row r="510" spans="1:15" s="57" customFormat="1" ht="18.75">
      <c r="A510" s="126"/>
      <c r="B510" s="127"/>
      <c r="C510" s="127"/>
      <c r="D510" s="127"/>
      <c r="E510" s="127"/>
      <c r="F510" s="127"/>
      <c r="G510" s="128"/>
      <c r="H510" s="129"/>
      <c r="I510" s="171"/>
      <c r="J510" s="171"/>
      <c r="K510" s="171"/>
      <c r="L510" s="172"/>
      <c r="M510" s="173"/>
      <c r="N510" s="128"/>
      <c r="O510" s="129"/>
    </row>
    <row r="511" spans="1:15" s="57" customFormat="1" ht="18.75">
      <c r="A511" s="126"/>
      <c r="B511" s="127"/>
      <c r="C511" s="127"/>
      <c r="D511" s="127"/>
      <c r="E511" s="127"/>
      <c r="F511" s="127"/>
      <c r="G511" s="128"/>
      <c r="H511" s="129"/>
      <c r="I511" s="171"/>
      <c r="J511" s="171"/>
      <c r="K511" s="171"/>
      <c r="L511" s="172"/>
      <c r="M511" s="173"/>
      <c r="N511" s="128"/>
      <c r="O511" s="129"/>
    </row>
    <row r="512" spans="1:15" s="57" customFormat="1" ht="18.75">
      <c r="A512" s="126"/>
      <c r="B512" s="127"/>
      <c r="C512" s="127"/>
      <c r="D512" s="127"/>
      <c r="E512" s="127"/>
      <c r="F512" s="127"/>
      <c r="G512" s="128"/>
      <c r="H512" s="129"/>
      <c r="I512" s="171"/>
      <c r="J512" s="171"/>
      <c r="K512" s="171"/>
      <c r="L512" s="172"/>
      <c r="M512" s="173"/>
      <c r="N512" s="128"/>
      <c r="O512" s="129"/>
    </row>
    <row r="513" spans="1:15" s="57" customFormat="1" ht="18.75">
      <c r="A513" s="126"/>
      <c r="B513" s="127"/>
      <c r="C513" s="127"/>
      <c r="D513" s="127"/>
      <c r="E513" s="127"/>
      <c r="F513" s="127"/>
      <c r="G513" s="128"/>
      <c r="H513" s="129"/>
      <c r="I513" s="171"/>
      <c r="J513" s="171"/>
      <c r="K513" s="171"/>
      <c r="L513" s="172"/>
      <c r="M513" s="173"/>
      <c r="N513" s="128"/>
      <c r="O513" s="129"/>
    </row>
    <row r="514" spans="1:15" s="57" customFormat="1" ht="18.75">
      <c r="A514" s="126"/>
      <c r="B514" s="127"/>
      <c r="C514" s="127"/>
      <c r="D514" s="127"/>
      <c r="E514" s="127"/>
      <c r="F514" s="127"/>
      <c r="G514" s="128"/>
      <c r="H514" s="129"/>
      <c r="I514" s="171"/>
      <c r="J514" s="171"/>
      <c r="K514" s="171"/>
      <c r="L514" s="172"/>
      <c r="M514" s="173"/>
      <c r="N514" s="128"/>
      <c r="O514" s="129"/>
    </row>
    <row r="515" spans="1:15" s="56" customFormat="1" ht="18.75">
      <c r="A515" s="11"/>
      <c r="B515" s="41"/>
      <c r="C515" s="40"/>
      <c r="D515" s="40"/>
      <c r="E515" s="41"/>
      <c r="F515" s="41"/>
      <c r="G515" s="80"/>
      <c r="H515" s="91"/>
      <c r="I515" s="18"/>
      <c r="J515" s="18"/>
      <c r="K515" s="18"/>
      <c r="L515" s="31"/>
      <c r="M515" s="7"/>
      <c r="N515" s="80"/>
      <c r="O515" s="91"/>
    </row>
    <row r="516" spans="1:15" s="56" customFormat="1" ht="18.75">
      <c r="A516" s="11"/>
      <c r="B516" s="41"/>
      <c r="C516" s="40"/>
      <c r="D516" s="40"/>
      <c r="E516" s="41"/>
      <c r="F516" s="41"/>
      <c r="G516" s="80"/>
      <c r="H516" s="91"/>
      <c r="I516" s="18"/>
      <c r="J516" s="18"/>
      <c r="K516" s="18"/>
      <c r="L516" s="31"/>
      <c r="M516" s="7"/>
      <c r="N516" s="80"/>
      <c r="O516" s="91"/>
    </row>
    <row r="517" spans="1:15" s="56" customFormat="1" ht="18.75">
      <c r="A517" s="11"/>
      <c r="B517" s="41"/>
      <c r="C517" s="40"/>
      <c r="D517" s="40"/>
      <c r="E517" s="41"/>
      <c r="F517" s="41"/>
      <c r="G517" s="80"/>
      <c r="H517" s="91"/>
      <c r="I517" s="18"/>
      <c r="J517" s="18"/>
      <c r="K517" s="18"/>
      <c r="L517" s="31"/>
      <c r="M517" s="7"/>
      <c r="N517" s="80"/>
      <c r="O517" s="91"/>
    </row>
    <row r="518" spans="1:15" s="56" customFormat="1" ht="18.75">
      <c r="A518" s="11"/>
      <c r="B518" s="41"/>
      <c r="C518" s="40"/>
      <c r="D518" s="40"/>
      <c r="E518" s="40"/>
      <c r="F518" s="41"/>
      <c r="G518" s="80"/>
      <c r="H518" s="91"/>
      <c r="I518" s="18"/>
      <c r="J518" s="18"/>
      <c r="K518" s="18"/>
      <c r="L518" s="31"/>
      <c r="M518" s="7"/>
      <c r="N518" s="80"/>
      <c r="O518" s="91"/>
    </row>
    <row r="519" spans="1:15" s="56" customFormat="1" ht="18.75">
      <c r="A519" s="11"/>
      <c r="B519" s="41"/>
      <c r="C519" s="40"/>
      <c r="D519" s="40"/>
      <c r="E519" s="40"/>
      <c r="F519" s="41"/>
      <c r="G519" s="80"/>
      <c r="H519" s="91"/>
      <c r="I519" s="18"/>
      <c r="J519" s="18"/>
      <c r="K519" s="18"/>
      <c r="L519" s="31"/>
      <c r="M519" s="7"/>
      <c r="N519" s="80"/>
      <c r="O519" s="91"/>
    </row>
    <row r="520" spans="1:15" s="56" customFormat="1" ht="18.75">
      <c r="A520" s="11"/>
      <c r="B520" s="41"/>
      <c r="C520" s="40"/>
      <c r="D520" s="40"/>
      <c r="E520" s="40"/>
      <c r="F520" s="41"/>
      <c r="G520" s="80"/>
      <c r="H520" s="91"/>
      <c r="I520" s="18"/>
      <c r="J520" s="18"/>
      <c r="K520" s="18"/>
      <c r="L520" s="31"/>
      <c r="M520" s="7"/>
      <c r="N520" s="80"/>
      <c r="O520" s="91"/>
    </row>
    <row r="521" spans="1:15" s="56" customFormat="1" ht="18.75">
      <c r="A521" s="11"/>
      <c r="B521" s="41"/>
      <c r="C521" s="40"/>
      <c r="D521" s="40"/>
      <c r="E521" s="40"/>
      <c r="F521" s="41"/>
      <c r="G521" s="80"/>
      <c r="H521" s="91"/>
      <c r="I521" s="18"/>
      <c r="J521" s="18"/>
      <c r="K521" s="18"/>
      <c r="L521" s="31"/>
      <c r="M521" s="7"/>
      <c r="N521" s="80"/>
      <c r="O521" s="91"/>
    </row>
    <row r="522" spans="1:15" s="56" customFormat="1" ht="18.75">
      <c r="A522" s="11"/>
      <c r="B522" s="41"/>
      <c r="C522" s="40"/>
      <c r="D522" s="40"/>
      <c r="E522" s="40"/>
      <c r="F522" s="41"/>
      <c r="G522" s="80"/>
      <c r="H522" s="91"/>
      <c r="I522" s="18"/>
      <c r="J522" s="18"/>
      <c r="K522" s="18"/>
      <c r="L522" s="31"/>
      <c r="M522" s="7"/>
      <c r="N522" s="80"/>
      <c r="O522" s="91"/>
    </row>
    <row r="523" spans="1:15" s="56" customFormat="1" ht="18.75">
      <c r="A523" s="16"/>
      <c r="B523" s="40"/>
      <c r="C523" s="40"/>
      <c r="D523" s="40"/>
      <c r="E523" s="112"/>
      <c r="F523" s="112"/>
      <c r="G523" s="80"/>
      <c r="H523" s="91"/>
      <c r="I523" s="18"/>
      <c r="J523" s="18"/>
      <c r="K523" s="18"/>
      <c r="L523" s="31"/>
      <c r="M523" s="7"/>
      <c r="N523" s="80"/>
      <c r="O523" s="91"/>
    </row>
    <row r="524" spans="1:15" s="56" customFormat="1" ht="18.75">
      <c r="A524" s="16"/>
      <c r="B524" s="40"/>
      <c r="C524" s="40"/>
      <c r="D524" s="40"/>
      <c r="E524" s="41"/>
      <c r="F524" s="41"/>
      <c r="G524" s="80"/>
      <c r="H524" s="91"/>
      <c r="I524" s="18"/>
      <c r="J524" s="18"/>
      <c r="K524" s="18"/>
      <c r="L524" s="31"/>
      <c r="M524" s="7"/>
      <c r="N524" s="80"/>
      <c r="O524" s="91"/>
    </row>
    <row r="525" spans="1:15" s="56" customFormat="1" ht="18.75">
      <c r="A525" s="16"/>
      <c r="B525" s="40"/>
      <c r="C525" s="134"/>
      <c r="D525" s="40"/>
      <c r="E525" s="112"/>
      <c r="F525" s="112"/>
      <c r="G525" s="80"/>
      <c r="H525" s="91"/>
      <c r="I525" s="18"/>
      <c r="J525" s="18"/>
      <c r="K525" s="18"/>
      <c r="L525" s="31"/>
      <c r="M525" s="7"/>
      <c r="N525" s="80"/>
      <c r="O525" s="91"/>
    </row>
    <row r="526" spans="1:15" s="56" customFormat="1" ht="18.75">
      <c r="A526" s="16"/>
      <c r="B526" s="40"/>
      <c r="C526" s="134"/>
      <c r="D526" s="40"/>
      <c r="E526" s="112"/>
      <c r="F526" s="112"/>
      <c r="G526" s="80"/>
      <c r="H526" s="91"/>
      <c r="I526" s="18"/>
      <c r="J526" s="18"/>
      <c r="K526" s="18"/>
      <c r="L526" s="31"/>
      <c r="M526" s="7"/>
      <c r="N526" s="80"/>
      <c r="O526" s="91"/>
    </row>
    <row r="527" spans="1:15" s="56" customFormat="1" ht="18.75">
      <c r="A527" s="11"/>
      <c r="B527" s="41"/>
      <c r="C527" s="40"/>
      <c r="D527" s="40"/>
      <c r="E527" s="41"/>
      <c r="F527" s="41"/>
      <c r="G527" s="80"/>
      <c r="H527" s="91"/>
      <c r="I527" s="18"/>
      <c r="J527" s="18"/>
      <c r="K527" s="18"/>
      <c r="L527" s="31"/>
      <c r="M527" s="7"/>
      <c r="N527" s="80"/>
      <c r="O527" s="91"/>
    </row>
    <row r="528" spans="1:15" s="51" customFormat="1" ht="19.5" customHeight="1">
      <c r="A528" s="6"/>
      <c r="B528" s="40"/>
      <c r="C528" s="40"/>
      <c r="D528" s="40"/>
      <c r="E528" s="40"/>
      <c r="F528" s="40"/>
      <c r="G528" s="80"/>
      <c r="H528" s="90"/>
      <c r="I528" s="14"/>
      <c r="J528" s="14"/>
      <c r="K528" s="14"/>
      <c r="L528" s="34"/>
      <c r="M528" s="6"/>
      <c r="N528" s="80"/>
      <c r="O528" s="90"/>
    </row>
    <row r="529" spans="1:15" s="51" customFormat="1" ht="18.75">
      <c r="A529" s="6"/>
      <c r="B529" s="40"/>
      <c r="C529" s="40"/>
      <c r="D529" s="40"/>
      <c r="E529" s="40"/>
      <c r="F529" s="40"/>
      <c r="G529" s="80"/>
      <c r="H529" s="90"/>
      <c r="I529" s="14"/>
      <c r="J529" s="14"/>
      <c r="K529" s="14"/>
      <c r="L529" s="34"/>
      <c r="M529" s="6"/>
      <c r="N529" s="80"/>
      <c r="O529" s="90"/>
    </row>
    <row r="530" spans="1:15" s="56" customFormat="1" ht="18.75">
      <c r="A530" s="11"/>
      <c r="B530" s="41"/>
      <c r="C530" s="41"/>
      <c r="D530" s="41"/>
      <c r="E530" s="41"/>
      <c r="F530" s="41"/>
      <c r="G530" s="80"/>
      <c r="H530" s="91"/>
      <c r="I530" s="18"/>
      <c r="J530" s="18"/>
      <c r="K530" s="18"/>
      <c r="L530" s="31"/>
      <c r="M530" s="7"/>
      <c r="N530" s="80"/>
      <c r="O530" s="91"/>
    </row>
    <row r="531" spans="1:15" s="56" customFormat="1" ht="18.75">
      <c r="A531" s="11"/>
      <c r="B531" s="41"/>
      <c r="C531" s="41"/>
      <c r="D531" s="41"/>
      <c r="E531" s="41"/>
      <c r="F531" s="41"/>
      <c r="G531" s="80"/>
      <c r="H531" s="91"/>
      <c r="I531" s="18"/>
      <c r="J531" s="18"/>
      <c r="K531" s="18"/>
      <c r="L531" s="31"/>
      <c r="M531" s="7"/>
      <c r="N531" s="80"/>
      <c r="O531" s="91"/>
    </row>
    <row r="532" spans="1:15" s="56" customFormat="1" ht="18.75">
      <c r="A532" s="11"/>
      <c r="B532" s="41"/>
      <c r="C532" s="41"/>
      <c r="D532" s="41"/>
      <c r="E532" s="41"/>
      <c r="F532" s="41"/>
      <c r="G532" s="80"/>
      <c r="H532" s="91"/>
      <c r="I532" s="18"/>
      <c r="J532" s="18"/>
      <c r="K532" s="18"/>
      <c r="L532" s="31"/>
      <c r="M532" s="7"/>
      <c r="N532" s="80"/>
      <c r="O532" s="91"/>
    </row>
    <row r="533" spans="1:15" s="56" customFormat="1" ht="112.5" customHeight="1">
      <c r="A533" s="11"/>
      <c r="B533" s="41"/>
      <c r="C533" s="40"/>
      <c r="D533" s="40"/>
      <c r="E533" s="41"/>
      <c r="F533" s="41"/>
      <c r="G533" s="80"/>
      <c r="H533" s="91"/>
      <c r="I533" s="18"/>
      <c r="J533" s="18"/>
      <c r="K533" s="18"/>
      <c r="L533" s="31"/>
      <c r="M533" s="7"/>
      <c r="N533" s="80"/>
      <c r="O533" s="91"/>
    </row>
    <row r="534" spans="1:15" s="56" customFormat="1" ht="18.75">
      <c r="A534" s="11"/>
      <c r="B534" s="41"/>
      <c r="C534" s="41"/>
      <c r="D534" s="41"/>
      <c r="E534" s="41"/>
      <c r="F534" s="41"/>
      <c r="G534" s="80"/>
      <c r="H534" s="91"/>
      <c r="I534" s="18"/>
      <c r="J534" s="18"/>
      <c r="K534" s="18"/>
      <c r="L534" s="31"/>
      <c r="M534" s="7"/>
      <c r="N534" s="80"/>
      <c r="O534" s="91"/>
    </row>
    <row r="535" spans="1:15" s="56" customFormat="1" ht="18.75">
      <c r="A535" s="11"/>
      <c r="B535" s="41"/>
      <c r="C535" s="40"/>
      <c r="D535" s="40"/>
      <c r="E535" s="41"/>
      <c r="F535" s="41"/>
      <c r="G535" s="80"/>
      <c r="H535" s="91"/>
      <c r="I535" s="18"/>
      <c r="J535" s="18"/>
      <c r="K535" s="18"/>
      <c r="L535" s="31"/>
      <c r="M535" s="7"/>
      <c r="N535" s="80"/>
      <c r="O535" s="91"/>
    </row>
    <row r="536" spans="1:15" s="3" customFormat="1" ht="18.75">
      <c r="A536" s="17"/>
      <c r="B536" s="45"/>
      <c r="C536" s="45"/>
      <c r="D536" s="45"/>
      <c r="E536" s="45"/>
      <c r="F536" s="45"/>
      <c r="G536" s="79"/>
      <c r="H536" s="92"/>
      <c r="I536" s="19"/>
      <c r="J536" s="19"/>
      <c r="K536" s="19"/>
      <c r="L536" s="31"/>
      <c r="M536" s="174"/>
      <c r="N536" s="79"/>
      <c r="O536" s="92"/>
    </row>
    <row r="537" spans="1:15" s="56" customFormat="1" ht="18.75">
      <c r="A537" s="11"/>
      <c r="B537" s="41"/>
      <c r="C537" s="40"/>
      <c r="D537" s="40"/>
      <c r="E537" s="41"/>
      <c r="F537" s="41"/>
      <c r="G537" s="80"/>
      <c r="H537" s="91"/>
      <c r="I537" s="18"/>
      <c r="J537" s="18"/>
      <c r="K537" s="18"/>
      <c r="L537" s="31"/>
      <c r="M537" s="7"/>
      <c r="N537" s="80"/>
      <c r="O537" s="91"/>
    </row>
    <row r="538" spans="1:15" s="56" customFormat="1" ht="18.75">
      <c r="A538" s="11"/>
      <c r="B538" s="41"/>
      <c r="C538" s="40"/>
      <c r="D538" s="40"/>
      <c r="E538" s="41"/>
      <c r="F538" s="41"/>
      <c r="G538" s="80"/>
      <c r="H538" s="91"/>
      <c r="I538" s="18"/>
      <c r="J538" s="18"/>
      <c r="K538" s="18"/>
      <c r="L538" s="31"/>
      <c r="M538" s="7"/>
      <c r="N538" s="80"/>
      <c r="O538" s="91"/>
    </row>
    <row r="539" spans="1:15" s="56" customFormat="1" ht="18.75">
      <c r="A539" s="11"/>
      <c r="B539" s="41"/>
      <c r="C539" s="40"/>
      <c r="D539" s="40"/>
      <c r="E539" s="41"/>
      <c r="F539" s="41"/>
      <c r="G539" s="80"/>
      <c r="H539" s="91"/>
      <c r="I539" s="18"/>
      <c r="J539" s="18"/>
      <c r="K539" s="18"/>
      <c r="L539" s="31"/>
      <c r="M539" s="7"/>
      <c r="N539" s="80"/>
      <c r="O539" s="91"/>
    </row>
    <row r="540" spans="1:15" s="56" customFormat="1" ht="18" customHeight="1">
      <c r="A540" s="11"/>
      <c r="B540" s="41"/>
      <c r="C540" s="40"/>
      <c r="D540" s="40"/>
      <c r="E540" s="41"/>
      <c r="F540" s="41"/>
      <c r="G540" s="80"/>
      <c r="H540" s="91"/>
      <c r="I540" s="18"/>
      <c r="J540" s="18"/>
      <c r="K540" s="18"/>
      <c r="L540" s="31"/>
      <c r="M540" s="7"/>
      <c r="N540" s="80"/>
      <c r="O540" s="91"/>
    </row>
    <row r="541" spans="1:15" s="56" customFormat="1" ht="18.75">
      <c r="A541" s="11"/>
      <c r="B541" s="41"/>
      <c r="C541" s="40"/>
      <c r="D541" s="40"/>
      <c r="E541" s="41"/>
      <c r="F541" s="41"/>
      <c r="G541" s="80"/>
      <c r="H541" s="91"/>
      <c r="I541" s="18"/>
      <c r="J541" s="18"/>
      <c r="K541" s="18"/>
      <c r="L541" s="31"/>
      <c r="M541" s="7"/>
      <c r="N541" s="80"/>
      <c r="O541" s="91"/>
    </row>
    <row r="542" spans="1:15" s="56" customFormat="1" ht="21" customHeight="1">
      <c r="A542" s="11"/>
      <c r="B542" s="41"/>
      <c r="C542" s="40"/>
      <c r="D542" s="40"/>
      <c r="E542" s="41"/>
      <c r="F542" s="41"/>
      <c r="G542" s="80"/>
      <c r="H542" s="91"/>
      <c r="I542" s="18"/>
      <c r="J542" s="18"/>
      <c r="K542" s="18"/>
      <c r="L542" s="31"/>
      <c r="M542" s="7"/>
      <c r="N542" s="80"/>
      <c r="O542" s="91"/>
    </row>
    <row r="543" spans="1:28" s="54" customFormat="1" ht="18.75">
      <c r="A543" s="11"/>
      <c r="B543" s="41"/>
      <c r="C543" s="40"/>
      <c r="D543" s="40"/>
      <c r="E543" s="41"/>
      <c r="F543" s="41"/>
      <c r="G543" s="80"/>
      <c r="H543" s="91"/>
      <c r="I543" s="18"/>
      <c r="J543" s="18"/>
      <c r="K543" s="18"/>
      <c r="L543" s="31"/>
      <c r="M543" s="7"/>
      <c r="N543" s="80"/>
      <c r="O543" s="91"/>
      <c r="P543" s="56"/>
      <c r="Q543" s="56"/>
      <c r="R543" s="56"/>
      <c r="S543" s="56"/>
      <c r="T543" s="56"/>
      <c r="U543" s="56"/>
      <c r="V543" s="56"/>
      <c r="W543" s="56"/>
      <c r="X543" s="56"/>
      <c r="Y543" s="56"/>
      <c r="Z543" s="56"/>
      <c r="AA543" s="56"/>
      <c r="AB543" s="56"/>
    </row>
    <row r="544" spans="1:28" s="54" customFormat="1" ht="18.75" customHeight="1">
      <c r="A544" s="11"/>
      <c r="B544" s="41"/>
      <c r="C544" s="40"/>
      <c r="D544" s="40"/>
      <c r="E544" s="41"/>
      <c r="F544" s="41"/>
      <c r="G544" s="80"/>
      <c r="H544" s="91"/>
      <c r="I544" s="18"/>
      <c r="J544" s="18"/>
      <c r="K544" s="18"/>
      <c r="L544" s="31"/>
      <c r="M544" s="7"/>
      <c r="N544" s="80"/>
      <c r="O544" s="91"/>
      <c r="P544" s="56"/>
      <c r="Q544" s="56"/>
      <c r="R544" s="56"/>
      <c r="S544" s="56"/>
      <c r="T544" s="56"/>
      <c r="U544" s="56"/>
      <c r="V544" s="56"/>
      <c r="W544" s="56"/>
      <c r="X544" s="56"/>
      <c r="Y544" s="56"/>
      <c r="Z544" s="56"/>
      <c r="AA544" s="56"/>
      <c r="AB544" s="56"/>
    </row>
    <row r="545" spans="1:28" s="54" customFormat="1" ht="18.75">
      <c r="A545" s="11"/>
      <c r="B545" s="41"/>
      <c r="C545" s="40"/>
      <c r="D545" s="40"/>
      <c r="E545" s="41"/>
      <c r="F545" s="41"/>
      <c r="G545" s="80"/>
      <c r="H545" s="91"/>
      <c r="I545" s="18"/>
      <c r="J545" s="18"/>
      <c r="K545" s="18"/>
      <c r="L545" s="31"/>
      <c r="M545" s="7"/>
      <c r="N545" s="80"/>
      <c r="O545" s="91"/>
      <c r="P545" s="56"/>
      <c r="Q545" s="56"/>
      <c r="R545" s="56"/>
      <c r="S545" s="56"/>
      <c r="T545" s="56"/>
      <c r="U545" s="56"/>
      <c r="V545" s="56"/>
      <c r="W545" s="56"/>
      <c r="X545" s="56"/>
      <c r="Y545" s="56"/>
      <c r="Z545" s="56"/>
      <c r="AA545" s="56"/>
      <c r="AB545" s="56"/>
    </row>
    <row r="546" spans="1:28" s="54" customFormat="1" ht="18.75">
      <c r="A546" s="11"/>
      <c r="B546" s="41"/>
      <c r="C546" s="40"/>
      <c r="D546" s="40"/>
      <c r="E546" s="41"/>
      <c r="F546" s="41"/>
      <c r="G546" s="80"/>
      <c r="H546" s="91"/>
      <c r="I546" s="18"/>
      <c r="J546" s="18"/>
      <c r="K546" s="18"/>
      <c r="L546" s="31"/>
      <c r="M546" s="7"/>
      <c r="N546" s="80"/>
      <c r="O546" s="91"/>
      <c r="P546" s="56"/>
      <c r="Q546" s="56"/>
      <c r="R546" s="56"/>
      <c r="S546" s="56"/>
      <c r="T546" s="56"/>
      <c r="U546" s="56"/>
      <c r="V546" s="56"/>
      <c r="W546" s="56"/>
      <c r="X546" s="56"/>
      <c r="Y546" s="56"/>
      <c r="Z546" s="56"/>
      <c r="AA546" s="56"/>
      <c r="AB546" s="56"/>
    </row>
    <row r="547" spans="1:28" s="54" customFormat="1" ht="21" customHeight="1">
      <c r="A547" s="11"/>
      <c r="B547" s="41"/>
      <c r="C547" s="40"/>
      <c r="D547" s="40"/>
      <c r="E547" s="41"/>
      <c r="F547" s="41"/>
      <c r="G547" s="80"/>
      <c r="H547" s="91"/>
      <c r="I547" s="18"/>
      <c r="J547" s="18"/>
      <c r="K547" s="18"/>
      <c r="L547" s="31"/>
      <c r="M547" s="7"/>
      <c r="N547" s="80"/>
      <c r="O547" s="91"/>
      <c r="P547" s="56"/>
      <c r="Q547" s="56"/>
      <c r="R547" s="56"/>
      <c r="S547" s="56"/>
      <c r="T547" s="56"/>
      <c r="U547" s="56"/>
      <c r="V547" s="56"/>
      <c r="W547" s="56"/>
      <c r="X547" s="56"/>
      <c r="Y547" s="56"/>
      <c r="Z547" s="56"/>
      <c r="AA547" s="56"/>
      <c r="AB547" s="56"/>
    </row>
    <row r="548" spans="1:28" s="54" customFormat="1" ht="18.75">
      <c r="A548" s="11"/>
      <c r="B548" s="41"/>
      <c r="C548" s="40"/>
      <c r="D548" s="40"/>
      <c r="E548" s="41"/>
      <c r="F548" s="41"/>
      <c r="G548" s="80"/>
      <c r="H548" s="91"/>
      <c r="I548" s="18"/>
      <c r="J548" s="18"/>
      <c r="K548" s="18"/>
      <c r="L548" s="31"/>
      <c r="M548" s="7"/>
      <c r="N548" s="80"/>
      <c r="O548" s="91"/>
      <c r="P548" s="56"/>
      <c r="Q548" s="56"/>
      <c r="R548" s="56"/>
      <c r="S548" s="56"/>
      <c r="T548" s="56"/>
      <c r="U548" s="56"/>
      <c r="V548" s="56"/>
      <c r="W548" s="56"/>
      <c r="X548" s="56"/>
      <c r="Y548" s="56"/>
      <c r="Z548" s="56"/>
      <c r="AA548" s="56"/>
      <c r="AB548" s="56"/>
    </row>
    <row r="549" spans="1:28" s="54" customFormat="1" ht="18.75">
      <c r="A549" s="11"/>
      <c r="B549" s="41"/>
      <c r="C549" s="40"/>
      <c r="D549" s="40"/>
      <c r="E549" s="41"/>
      <c r="F549" s="41"/>
      <c r="G549" s="80"/>
      <c r="H549" s="91"/>
      <c r="I549" s="18"/>
      <c r="J549" s="18"/>
      <c r="K549" s="18"/>
      <c r="L549" s="31"/>
      <c r="M549" s="7"/>
      <c r="N549" s="80"/>
      <c r="O549" s="91"/>
      <c r="P549" s="56"/>
      <c r="Q549" s="56"/>
      <c r="R549" s="56"/>
      <c r="S549" s="56"/>
      <c r="T549" s="56"/>
      <c r="U549" s="56"/>
      <c r="V549" s="56"/>
      <c r="W549" s="56"/>
      <c r="X549" s="56"/>
      <c r="Y549" s="56"/>
      <c r="Z549" s="56"/>
      <c r="AA549" s="56"/>
      <c r="AB549" s="56"/>
    </row>
    <row r="550" spans="1:28" s="54" customFormat="1" ht="19.5" customHeight="1">
      <c r="A550" s="11"/>
      <c r="B550" s="41"/>
      <c r="C550" s="40"/>
      <c r="D550" s="40"/>
      <c r="E550" s="41"/>
      <c r="F550" s="41"/>
      <c r="G550" s="80"/>
      <c r="H550" s="91"/>
      <c r="I550" s="18"/>
      <c r="J550" s="18"/>
      <c r="K550" s="18"/>
      <c r="L550" s="31"/>
      <c r="M550" s="7"/>
      <c r="N550" s="80"/>
      <c r="O550" s="91"/>
      <c r="P550" s="56"/>
      <c r="Q550" s="56"/>
      <c r="R550" s="56"/>
      <c r="S550" s="56"/>
      <c r="T550" s="56"/>
      <c r="U550" s="56"/>
      <c r="V550" s="56"/>
      <c r="W550" s="56"/>
      <c r="X550" s="56"/>
      <c r="Y550" s="56"/>
      <c r="Z550" s="56"/>
      <c r="AA550" s="56"/>
      <c r="AB550" s="56"/>
    </row>
    <row r="551" spans="1:28" s="54" customFormat="1" ht="18.75">
      <c r="A551" s="11"/>
      <c r="B551" s="41"/>
      <c r="C551" s="40"/>
      <c r="D551" s="40"/>
      <c r="E551" s="41"/>
      <c r="F551" s="41"/>
      <c r="G551" s="80"/>
      <c r="H551" s="91"/>
      <c r="I551" s="18"/>
      <c r="J551" s="18"/>
      <c r="K551" s="18"/>
      <c r="L551" s="31"/>
      <c r="M551" s="7"/>
      <c r="N551" s="80"/>
      <c r="O551" s="91"/>
      <c r="P551" s="56"/>
      <c r="Q551" s="56"/>
      <c r="R551" s="56"/>
      <c r="S551" s="56"/>
      <c r="T551" s="56"/>
      <c r="U551" s="56"/>
      <c r="V551" s="56"/>
      <c r="W551" s="56"/>
      <c r="X551" s="56"/>
      <c r="Y551" s="56"/>
      <c r="Z551" s="56"/>
      <c r="AA551" s="56"/>
      <c r="AB551" s="56"/>
    </row>
    <row r="552" spans="1:28" s="54" customFormat="1" ht="18.75">
      <c r="A552" s="11"/>
      <c r="B552" s="41"/>
      <c r="C552" s="40"/>
      <c r="D552" s="40"/>
      <c r="E552" s="41"/>
      <c r="F552" s="41"/>
      <c r="G552" s="80"/>
      <c r="H552" s="91"/>
      <c r="I552" s="18"/>
      <c r="J552" s="18"/>
      <c r="K552" s="18"/>
      <c r="L552" s="31"/>
      <c r="M552" s="7"/>
      <c r="N552" s="80"/>
      <c r="O552" s="91"/>
      <c r="P552" s="56"/>
      <c r="Q552" s="56"/>
      <c r="R552" s="56"/>
      <c r="S552" s="56"/>
      <c r="T552" s="56"/>
      <c r="U552" s="56"/>
      <c r="V552" s="56"/>
      <c r="W552" s="56"/>
      <c r="X552" s="56"/>
      <c r="Y552" s="56"/>
      <c r="Z552" s="56"/>
      <c r="AA552" s="56"/>
      <c r="AB552" s="56"/>
    </row>
    <row r="553" spans="1:28" s="54" customFormat="1" ht="23.25" customHeight="1">
      <c r="A553" s="11"/>
      <c r="B553" s="41"/>
      <c r="C553" s="40"/>
      <c r="D553" s="40"/>
      <c r="E553" s="41"/>
      <c r="F553" s="41"/>
      <c r="G553" s="80"/>
      <c r="H553" s="91"/>
      <c r="I553" s="18"/>
      <c r="J553" s="18"/>
      <c r="K553" s="18"/>
      <c r="L553" s="31"/>
      <c r="M553" s="7"/>
      <c r="N553" s="80"/>
      <c r="O553" s="91"/>
      <c r="P553" s="56"/>
      <c r="Q553" s="56"/>
      <c r="R553" s="56"/>
      <c r="S553" s="56"/>
      <c r="T553" s="56"/>
      <c r="U553" s="56"/>
      <c r="V553" s="56"/>
      <c r="W553" s="56"/>
      <c r="X553" s="56"/>
      <c r="Y553" s="56"/>
      <c r="Z553" s="56"/>
      <c r="AA553" s="56"/>
      <c r="AB553" s="56"/>
    </row>
    <row r="554" spans="1:28" s="54" customFormat="1" ht="18.75">
      <c r="A554" s="11"/>
      <c r="B554" s="41"/>
      <c r="C554" s="40"/>
      <c r="D554" s="40"/>
      <c r="E554" s="41"/>
      <c r="F554" s="41"/>
      <c r="G554" s="80"/>
      <c r="H554" s="91"/>
      <c r="I554" s="18"/>
      <c r="J554" s="18"/>
      <c r="K554" s="18"/>
      <c r="L554" s="31"/>
      <c r="M554" s="7"/>
      <c r="N554" s="80"/>
      <c r="O554" s="91"/>
      <c r="P554" s="56"/>
      <c r="Q554" s="56"/>
      <c r="R554" s="56"/>
      <c r="S554" s="56"/>
      <c r="T554" s="56"/>
      <c r="U554" s="56"/>
      <c r="V554" s="56"/>
      <c r="W554" s="56"/>
      <c r="X554" s="56"/>
      <c r="Y554" s="56"/>
      <c r="Z554" s="56"/>
      <c r="AA554" s="56"/>
      <c r="AB554" s="56"/>
    </row>
    <row r="555" spans="1:28" s="54" customFormat="1" ht="18.75">
      <c r="A555" s="11"/>
      <c r="B555" s="41"/>
      <c r="C555" s="40"/>
      <c r="D555" s="40"/>
      <c r="E555" s="41"/>
      <c r="F555" s="41"/>
      <c r="G555" s="80"/>
      <c r="H555" s="91"/>
      <c r="I555" s="18"/>
      <c r="J555" s="18"/>
      <c r="K555" s="18"/>
      <c r="L555" s="31"/>
      <c r="M555" s="7"/>
      <c r="N555" s="80"/>
      <c r="O555" s="91"/>
      <c r="P555" s="56"/>
      <c r="Q555" s="56"/>
      <c r="R555" s="56"/>
      <c r="S555" s="56"/>
      <c r="T555" s="56"/>
      <c r="U555" s="56"/>
      <c r="V555" s="56"/>
      <c r="W555" s="56"/>
      <c r="X555" s="56"/>
      <c r="Y555" s="56"/>
      <c r="Z555" s="56"/>
      <c r="AA555" s="56"/>
      <c r="AB555" s="56"/>
    </row>
    <row r="556" spans="1:28" s="54" customFormat="1" ht="18.75">
      <c r="A556" s="11"/>
      <c r="B556" s="41"/>
      <c r="C556" s="40"/>
      <c r="D556" s="40"/>
      <c r="E556" s="41"/>
      <c r="F556" s="41"/>
      <c r="G556" s="80"/>
      <c r="H556" s="91"/>
      <c r="I556" s="18"/>
      <c r="J556" s="18"/>
      <c r="K556" s="18"/>
      <c r="L556" s="31"/>
      <c r="M556" s="7"/>
      <c r="N556" s="80"/>
      <c r="O556" s="91"/>
      <c r="P556" s="56"/>
      <c r="Q556" s="56"/>
      <c r="R556" s="56"/>
      <c r="S556" s="56"/>
      <c r="T556" s="56"/>
      <c r="U556" s="56"/>
      <c r="V556" s="56"/>
      <c r="W556" s="56"/>
      <c r="X556" s="56"/>
      <c r="Y556" s="56"/>
      <c r="Z556" s="56"/>
      <c r="AA556" s="56"/>
      <c r="AB556" s="56"/>
    </row>
    <row r="557" spans="1:28" s="54" customFormat="1" ht="18.75">
      <c r="A557" s="6"/>
      <c r="B557" s="41"/>
      <c r="C557" s="40"/>
      <c r="D557" s="40"/>
      <c r="E557" s="41"/>
      <c r="F557" s="41"/>
      <c r="G557" s="80"/>
      <c r="H557" s="91"/>
      <c r="I557" s="18"/>
      <c r="J557" s="18"/>
      <c r="K557" s="18"/>
      <c r="L557" s="31"/>
      <c r="M557" s="7"/>
      <c r="N557" s="80"/>
      <c r="O557" s="91"/>
      <c r="P557" s="56"/>
      <c r="Q557" s="56"/>
      <c r="R557" s="56"/>
      <c r="S557" s="56"/>
      <c r="T557" s="56"/>
      <c r="U557" s="56"/>
      <c r="V557" s="56"/>
      <c r="W557" s="56"/>
      <c r="X557" s="56"/>
      <c r="Y557" s="56"/>
      <c r="Z557" s="56"/>
      <c r="AA557" s="56"/>
      <c r="AB557" s="56"/>
    </row>
    <row r="558" spans="1:28" s="54" customFormat="1" ht="18.75">
      <c r="A558" s="6"/>
      <c r="B558" s="41"/>
      <c r="C558" s="40"/>
      <c r="D558" s="40"/>
      <c r="E558" s="40"/>
      <c r="F558" s="40"/>
      <c r="G558" s="80"/>
      <c r="H558" s="91"/>
      <c r="I558" s="18"/>
      <c r="J558" s="18"/>
      <c r="K558" s="18"/>
      <c r="L558" s="31"/>
      <c r="M558" s="7"/>
      <c r="N558" s="80"/>
      <c r="O558" s="91"/>
      <c r="P558" s="56"/>
      <c r="Q558" s="56"/>
      <c r="R558" s="56"/>
      <c r="S558" s="56"/>
      <c r="T558" s="56"/>
      <c r="U558" s="56"/>
      <c r="V558" s="56"/>
      <c r="W558" s="56"/>
      <c r="X558" s="56"/>
      <c r="Y558" s="56"/>
      <c r="Z558" s="56"/>
      <c r="AA558" s="56"/>
      <c r="AB558" s="56"/>
    </row>
    <row r="559" spans="1:15" s="56" customFormat="1" ht="18.75">
      <c r="A559" s="6"/>
      <c r="B559" s="41"/>
      <c r="C559" s="40"/>
      <c r="D559" s="40"/>
      <c r="E559" s="40"/>
      <c r="F559" s="40"/>
      <c r="G559" s="80"/>
      <c r="H559" s="91"/>
      <c r="I559" s="18"/>
      <c r="J559" s="18"/>
      <c r="K559" s="18"/>
      <c r="L559" s="31"/>
      <c r="M559" s="7"/>
      <c r="N559" s="80"/>
      <c r="O559" s="91"/>
    </row>
    <row r="560" spans="1:15" s="56" customFormat="1" ht="18.75">
      <c r="A560" s="6"/>
      <c r="B560" s="41"/>
      <c r="C560" s="40"/>
      <c r="D560" s="40"/>
      <c r="E560" s="40"/>
      <c r="F560" s="40"/>
      <c r="G560" s="80"/>
      <c r="H560" s="91"/>
      <c r="I560" s="18"/>
      <c r="J560" s="18"/>
      <c r="K560" s="18"/>
      <c r="L560" s="31"/>
      <c r="M560" s="7"/>
      <c r="N560" s="80"/>
      <c r="O560" s="91"/>
    </row>
    <row r="561" spans="1:15" s="56" customFormat="1" ht="20.25" customHeight="1">
      <c r="A561" s="6"/>
      <c r="B561" s="41"/>
      <c r="C561" s="40"/>
      <c r="D561" s="40"/>
      <c r="E561" s="40"/>
      <c r="F561" s="40"/>
      <c r="G561" s="80"/>
      <c r="H561" s="91"/>
      <c r="I561" s="18"/>
      <c r="J561" s="18"/>
      <c r="K561" s="18"/>
      <c r="L561" s="31"/>
      <c r="M561" s="7"/>
      <c r="N561" s="80"/>
      <c r="O561" s="91"/>
    </row>
    <row r="562" spans="1:15" s="56" customFormat="1" ht="18.75">
      <c r="A562" s="6"/>
      <c r="B562" s="41"/>
      <c r="C562" s="40"/>
      <c r="D562" s="40"/>
      <c r="E562" s="40"/>
      <c r="F562" s="40"/>
      <c r="G562" s="80"/>
      <c r="H562" s="91"/>
      <c r="I562" s="18"/>
      <c r="J562" s="18"/>
      <c r="K562" s="18"/>
      <c r="L562" s="31"/>
      <c r="M562" s="7"/>
      <c r="N562" s="80"/>
      <c r="O562" s="91"/>
    </row>
    <row r="563" spans="1:15" s="56" customFormat="1" ht="18.75">
      <c r="A563" s="6"/>
      <c r="B563" s="41"/>
      <c r="C563" s="40"/>
      <c r="D563" s="40"/>
      <c r="E563" s="40"/>
      <c r="F563" s="40"/>
      <c r="G563" s="80"/>
      <c r="H563" s="91"/>
      <c r="I563" s="18"/>
      <c r="J563" s="18"/>
      <c r="K563" s="18"/>
      <c r="L563" s="31"/>
      <c r="M563" s="7"/>
      <c r="N563" s="80"/>
      <c r="O563" s="91"/>
    </row>
    <row r="564" spans="1:15" s="56" customFormat="1" ht="18.75">
      <c r="A564" s="6"/>
      <c r="B564" s="41"/>
      <c r="C564" s="40"/>
      <c r="D564" s="40"/>
      <c r="E564" s="40"/>
      <c r="F564" s="40"/>
      <c r="G564" s="80"/>
      <c r="H564" s="91"/>
      <c r="I564" s="18"/>
      <c r="J564" s="18"/>
      <c r="K564" s="18"/>
      <c r="L564" s="31"/>
      <c r="M564" s="7"/>
      <c r="N564" s="80"/>
      <c r="O564" s="91"/>
    </row>
    <row r="565" spans="1:15" s="56" customFormat="1" ht="18.75">
      <c r="A565" s="6"/>
      <c r="B565" s="41"/>
      <c r="C565" s="40"/>
      <c r="D565" s="40"/>
      <c r="E565" s="40"/>
      <c r="F565" s="40"/>
      <c r="G565" s="80"/>
      <c r="H565" s="91"/>
      <c r="I565" s="18"/>
      <c r="J565" s="18"/>
      <c r="K565" s="18"/>
      <c r="L565" s="31"/>
      <c r="M565" s="7"/>
      <c r="N565" s="80"/>
      <c r="O565" s="91"/>
    </row>
    <row r="566" spans="1:15" s="56" customFormat="1" ht="18.75">
      <c r="A566" s="6"/>
      <c r="B566" s="41"/>
      <c r="C566" s="40"/>
      <c r="D566" s="40"/>
      <c r="E566" s="40"/>
      <c r="F566" s="40"/>
      <c r="G566" s="80"/>
      <c r="H566" s="91"/>
      <c r="I566" s="18"/>
      <c r="J566" s="18"/>
      <c r="K566" s="18"/>
      <c r="L566" s="31"/>
      <c r="M566" s="7"/>
      <c r="N566" s="80"/>
      <c r="O566" s="91"/>
    </row>
    <row r="567" spans="1:15" s="56" customFormat="1" ht="18.75">
      <c r="A567" s="6"/>
      <c r="B567" s="41"/>
      <c r="C567" s="40"/>
      <c r="D567" s="40"/>
      <c r="E567" s="40"/>
      <c r="F567" s="40"/>
      <c r="G567" s="80"/>
      <c r="H567" s="91"/>
      <c r="I567" s="18"/>
      <c r="J567" s="18"/>
      <c r="K567" s="18"/>
      <c r="L567" s="31"/>
      <c r="M567" s="7"/>
      <c r="N567" s="80"/>
      <c r="O567" s="91"/>
    </row>
    <row r="568" spans="1:15" s="56" customFormat="1" ht="18.75">
      <c r="A568" s="6"/>
      <c r="B568" s="41"/>
      <c r="C568" s="40"/>
      <c r="D568" s="40"/>
      <c r="E568" s="40"/>
      <c r="F568" s="40"/>
      <c r="G568" s="80"/>
      <c r="H568" s="91"/>
      <c r="I568" s="18"/>
      <c r="J568" s="18"/>
      <c r="K568" s="18"/>
      <c r="L568" s="31"/>
      <c r="M568" s="7"/>
      <c r="N568" s="80"/>
      <c r="O568" s="91"/>
    </row>
    <row r="569" spans="1:15" s="56" customFormat="1" ht="18.75">
      <c r="A569" s="6"/>
      <c r="B569" s="41"/>
      <c r="C569" s="40"/>
      <c r="D569" s="40"/>
      <c r="E569" s="40"/>
      <c r="F569" s="40"/>
      <c r="G569" s="80"/>
      <c r="H569" s="91"/>
      <c r="I569" s="18"/>
      <c r="J569" s="18"/>
      <c r="K569" s="18"/>
      <c r="L569" s="31"/>
      <c r="M569" s="7"/>
      <c r="N569" s="80"/>
      <c r="O569" s="91"/>
    </row>
    <row r="570" spans="1:15" s="56" customFormat="1" ht="18.75">
      <c r="A570" s="11"/>
      <c r="B570" s="41"/>
      <c r="C570" s="40"/>
      <c r="D570" s="40"/>
      <c r="E570" s="41"/>
      <c r="F570" s="41"/>
      <c r="G570" s="80"/>
      <c r="H570" s="91"/>
      <c r="I570" s="18"/>
      <c r="J570" s="18"/>
      <c r="K570" s="18"/>
      <c r="L570" s="31"/>
      <c r="M570" s="7"/>
      <c r="N570" s="80"/>
      <c r="O570" s="91"/>
    </row>
    <row r="571" spans="1:15" s="51" customFormat="1" ht="22.5" customHeight="1">
      <c r="A571" s="6"/>
      <c r="B571" s="40"/>
      <c r="C571" s="40"/>
      <c r="D571" s="40"/>
      <c r="E571" s="40"/>
      <c r="F571" s="40"/>
      <c r="G571" s="80"/>
      <c r="H571" s="90"/>
      <c r="I571" s="14"/>
      <c r="J571" s="14"/>
      <c r="K571" s="14"/>
      <c r="L571" s="34"/>
      <c r="M571" s="6"/>
      <c r="N571" s="80"/>
      <c r="O571" s="90"/>
    </row>
    <row r="572" spans="1:15" s="51" customFormat="1" ht="18.75">
      <c r="A572" s="6"/>
      <c r="B572" s="40"/>
      <c r="C572" s="40"/>
      <c r="D572" s="40"/>
      <c r="E572" s="40"/>
      <c r="F572" s="40"/>
      <c r="G572" s="80"/>
      <c r="H572" s="90"/>
      <c r="I572" s="14"/>
      <c r="J572" s="14"/>
      <c r="K572" s="14"/>
      <c r="L572" s="34"/>
      <c r="M572" s="6"/>
      <c r="N572" s="80"/>
      <c r="O572" s="90"/>
    </row>
    <row r="573" spans="1:15" s="56" customFormat="1" ht="18.75">
      <c r="A573" s="11"/>
      <c r="B573" s="41"/>
      <c r="C573" s="40"/>
      <c r="D573" s="40"/>
      <c r="E573" s="41"/>
      <c r="F573" s="41"/>
      <c r="G573" s="80"/>
      <c r="H573" s="91"/>
      <c r="I573" s="18"/>
      <c r="J573" s="18"/>
      <c r="K573" s="18"/>
      <c r="L573" s="31"/>
      <c r="M573" s="7"/>
      <c r="N573" s="80"/>
      <c r="O573" s="91"/>
    </row>
    <row r="574" spans="1:15" s="56" customFormat="1" ht="21" customHeight="1">
      <c r="A574" s="11"/>
      <c r="B574" s="41"/>
      <c r="C574" s="40"/>
      <c r="D574" s="40"/>
      <c r="E574" s="41"/>
      <c r="F574" s="41"/>
      <c r="G574" s="80"/>
      <c r="H574" s="91"/>
      <c r="I574" s="18"/>
      <c r="J574" s="18"/>
      <c r="K574" s="18"/>
      <c r="L574" s="31"/>
      <c r="M574" s="7"/>
      <c r="N574" s="80"/>
      <c r="O574" s="91"/>
    </row>
    <row r="575" spans="1:28" s="54" customFormat="1" ht="18.75">
      <c r="A575" s="11"/>
      <c r="B575" s="41"/>
      <c r="C575" s="40"/>
      <c r="D575" s="40"/>
      <c r="E575" s="41"/>
      <c r="F575" s="41"/>
      <c r="G575" s="80"/>
      <c r="H575" s="91"/>
      <c r="I575" s="18"/>
      <c r="J575" s="18"/>
      <c r="K575" s="18"/>
      <c r="L575" s="31"/>
      <c r="M575" s="7"/>
      <c r="N575" s="80"/>
      <c r="O575" s="91"/>
      <c r="P575" s="56"/>
      <c r="Q575" s="56"/>
      <c r="R575" s="56"/>
      <c r="S575" s="56"/>
      <c r="T575" s="56"/>
      <c r="U575" s="56"/>
      <c r="V575" s="56"/>
      <c r="W575" s="56"/>
      <c r="X575" s="56"/>
      <c r="Y575" s="56"/>
      <c r="Z575" s="56"/>
      <c r="AA575" s="56"/>
      <c r="AB575" s="56"/>
    </row>
    <row r="576" spans="1:28" s="54" customFormat="1" ht="18.75">
      <c r="A576" s="11"/>
      <c r="B576" s="41"/>
      <c r="C576" s="40"/>
      <c r="D576" s="40"/>
      <c r="E576" s="41"/>
      <c r="F576" s="41"/>
      <c r="G576" s="80"/>
      <c r="H576" s="91"/>
      <c r="I576" s="18"/>
      <c r="J576" s="18"/>
      <c r="K576" s="18"/>
      <c r="L576" s="31"/>
      <c r="M576" s="7"/>
      <c r="N576" s="80"/>
      <c r="O576" s="91"/>
      <c r="P576" s="56"/>
      <c r="Q576" s="56"/>
      <c r="R576" s="56"/>
      <c r="S576" s="56"/>
      <c r="T576" s="56"/>
      <c r="U576" s="56"/>
      <c r="V576" s="56"/>
      <c r="W576" s="56"/>
      <c r="X576" s="56"/>
      <c r="Y576" s="56"/>
      <c r="Z576" s="56"/>
      <c r="AA576" s="56"/>
      <c r="AB576" s="56"/>
    </row>
    <row r="577" spans="1:28" s="54" customFormat="1" ht="18.75">
      <c r="A577" s="11"/>
      <c r="B577" s="41"/>
      <c r="C577" s="40"/>
      <c r="D577" s="40"/>
      <c r="E577" s="41"/>
      <c r="F577" s="41"/>
      <c r="G577" s="80"/>
      <c r="H577" s="91"/>
      <c r="I577" s="18"/>
      <c r="J577" s="18"/>
      <c r="K577" s="18"/>
      <c r="L577" s="31"/>
      <c r="M577" s="7"/>
      <c r="N577" s="80"/>
      <c r="O577" s="91"/>
      <c r="P577" s="56"/>
      <c r="Q577" s="56"/>
      <c r="R577" s="56"/>
      <c r="S577" s="56"/>
      <c r="T577" s="56"/>
      <c r="U577" s="56"/>
      <c r="V577" s="56"/>
      <c r="W577" s="56"/>
      <c r="X577" s="56"/>
      <c r="Y577" s="56"/>
      <c r="Z577" s="56"/>
      <c r="AA577" s="56"/>
      <c r="AB577" s="56"/>
    </row>
    <row r="578" spans="1:28" s="54" customFormat="1" ht="21" customHeight="1">
      <c r="A578" s="11"/>
      <c r="B578" s="41"/>
      <c r="C578" s="40"/>
      <c r="D578" s="40"/>
      <c r="E578" s="41"/>
      <c r="F578" s="41"/>
      <c r="G578" s="80"/>
      <c r="H578" s="91"/>
      <c r="I578" s="18"/>
      <c r="J578" s="18"/>
      <c r="K578" s="18"/>
      <c r="L578" s="31"/>
      <c r="M578" s="7"/>
      <c r="N578" s="80"/>
      <c r="O578" s="91"/>
      <c r="P578" s="56"/>
      <c r="Q578" s="56"/>
      <c r="R578" s="56"/>
      <c r="S578" s="56"/>
      <c r="T578" s="56"/>
      <c r="U578" s="56"/>
      <c r="V578" s="56"/>
      <c r="W578" s="56"/>
      <c r="X578" s="56"/>
      <c r="Y578" s="56"/>
      <c r="Z578" s="56"/>
      <c r="AA578" s="56"/>
      <c r="AB578" s="56"/>
    </row>
    <row r="579" spans="1:28" s="54" customFormat="1" ht="18.75">
      <c r="A579" s="11"/>
      <c r="B579" s="41"/>
      <c r="C579" s="40"/>
      <c r="D579" s="40"/>
      <c r="E579" s="41"/>
      <c r="F579" s="41"/>
      <c r="G579" s="80"/>
      <c r="H579" s="91"/>
      <c r="I579" s="18"/>
      <c r="J579" s="18"/>
      <c r="K579" s="18"/>
      <c r="L579" s="31"/>
      <c r="M579" s="7"/>
      <c r="N579" s="80"/>
      <c r="O579" s="91"/>
      <c r="P579" s="56"/>
      <c r="Q579" s="56"/>
      <c r="R579" s="56"/>
      <c r="S579" s="56"/>
      <c r="T579" s="56"/>
      <c r="U579" s="56"/>
      <c r="V579" s="56"/>
      <c r="W579" s="56"/>
      <c r="X579" s="56"/>
      <c r="Y579" s="56"/>
      <c r="Z579" s="56"/>
      <c r="AA579" s="56"/>
      <c r="AB579" s="56"/>
    </row>
    <row r="580" spans="1:28" s="54" customFormat="1" ht="18.75">
      <c r="A580" s="11"/>
      <c r="B580" s="41"/>
      <c r="C580" s="40"/>
      <c r="D580" s="40"/>
      <c r="E580" s="41"/>
      <c r="F580" s="41"/>
      <c r="G580" s="80"/>
      <c r="H580" s="91"/>
      <c r="I580" s="18"/>
      <c r="J580" s="18"/>
      <c r="K580" s="18"/>
      <c r="L580" s="31"/>
      <c r="M580" s="7"/>
      <c r="N580" s="80"/>
      <c r="O580" s="91"/>
      <c r="P580" s="56"/>
      <c r="Q580" s="56"/>
      <c r="R580" s="56"/>
      <c r="S580" s="56"/>
      <c r="T580" s="56"/>
      <c r="U580" s="56"/>
      <c r="V580" s="56"/>
      <c r="W580" s="56"/>
      <c r="X580" s="56"/>
      <c r="Y580" s="56"/>
      <c r="Z580" s="56"/>
      <c r="AA580" s="56"/>
      <c r="AB580" s="56"/>
    </row>
    <row r="581" spans="1:28" s="54" customFormat="1" ht="18.75">
      <c r="A581" s="11"/>
      <c r="B581" s="41"/>
      <c r="C581" s="40"/>
      <c r="D581" s="40"/>
      <c r="E581" s="41"/>
      <c r="F581" s="41"/>
      <c r="G581" s="80"/>
      <c r="H581" s="91"/>
      <c r="I581" s="18"/>
      <c r="J581" s="18"/>
      <c r="K581" s="18"/>
      <c r="L581" s="31"/>
      <c r="M581" s="7"/>
      <c r="N581" s="80"/>
      <c r="O581" s="91"/>
      <c r="P581" s="56"/>
      <c r="Q581" s="56"/>
      <c r="R581" s="56"/>
      <c r="S581" s="56"/>
      <c r="T581" s="56"/>
      <c r="U581" s="56"/>
      <c r="V581" s="56"/>
      <c r="W581" s="56"/>
      <c r="X581" s="56"/>
      <c r="Y581" s="56"/>
      <c r="Z581" s="56"/>
      <c r="AA581" s="56"/>
      <c r="AB581" s="56"/>
    </row>
    <row r="582" spans="1:28" s="54" customFormat="1" ht="18.75">
      <c r="A582" s="11"/>
      <c r="B582" s="41"/>
      <c r="C582" s="40"/>
      <c r="D582" s="40"/>
      <c r="E582" s="41"/>
      <c r="F582" s="41"/>
      <c r="G582" s="80"/>
      <c r="H582" s="91"/>
      <c r="I582" s="18"/>
      <c r="J582" s="18"/>
      <c r="K582" s="18"/>
      <c r="L582" s="31"/>
      <c r="M582" s="7"/>
      <c r="N582" s="80"/>
      <c r="O582" s="91"/>
      <c r="P582" s="56"/>
      <c r="Q582" s="56"/>
      <c r="R582" s="56"/>
      <c r="S582" s="56"/>
      <c r="T582" s="56"/>
      <c r="U582" s="56"/>
      <c r="V582" s="56"/>
      <c r="W582" s="56"/>
      <c r="X582" s="56"/>
      <c r="Y582" s="56"/>
      <c r="Z582" s="56"/>
      <c r="AA582" s="56"/>
      <c r="AB582" s="56"/>
    </row>
    <row r="583" spans="1:28" s="54" customFormat="1" ht="18.75">
      <c r="A583" s="11"/>
      <c r="B583" s="41"/>
      <c r="C583" s="40"/>
      <c r="D583" s="40"/>
      <c r="E583" s="41"/>
      <c r="F583" s="41"/>
      <c r="G583" s="80"/>
      <c r="H583" s="91"/>
      <c r="I583" s="18"/>
      <c r="J583" s="18"/>
      <c r="K583" s="18"/>
      <c r="L583" s="31"/>
      <c r="M583" s="7"/>
      <c r="N583" s="80"/>
      <c r="O583" s="91"/>
      <c r="P583" s="56"/>
      <c r="Q583" s="56"/>
      <c r="R583" s="56"/>
      <c r="S583" s="56"/>
      <c r="T583" s="56"/>
      <c r="U583" s="56"/>
      <c r="V583" s="56"/>
      <c r="W583" s="56"/>
      <c r="X583" s="56"/>
      <c r="Y583" s="56"/>
      <c r="Z583" s="56"/>
      <c r="AA583" s="56"/>
      <c r="AB583" s="56"/>
    </row>
    <row r="584" spans="1:28" s="54" customFormat="1" ht="18.75">
      <c r="A584" s="11"/>
      <c r="B584" s="41"/>
      <c r="C584" s="40"/>
      <c r="D584" s="40"/>
      <c r="E584" s="41"/>
      <c r="F584" s="41"/>
      <c r="G584" s="80"/>
      <c r="H584" s="91"/>
      <c r="I584" s="18"/>
      <c r="J584" s="18"/>
      <c r="K584" s="18"/>
      <c r="L584" s="31"/>
      <c r="M584" s="7"/>
      <c r="N584" s="80"/>
      <c r="O584" s="91"/>
      <c r="P584" s="56"/>
      <c r="Q584" s="56"/>
      <c r="R584" s="56"/>
      <c r="S584" s="56"/>
      <c r="T584" s="56"/>
      <c r="U584" s="56"/>
      <c r="V584" s="56"/>
      <c r="W584" s="56"/>
      <c r="X584" s="56"/>
      <c r="Y584" s="56"/>
      <c r="Z584" s="56"/>
      <c r="AA584" s="56"/>
      <c r="AB584" s="56"/>
    </row>
    <row r="585" spans="1:28" s="54" customFormat="1" ht="18.75">
      <c r="A585" s="11"/>
      <c r="B585" s="41"/>
      <c r="C585" s="40"/>
      <c r="D585" s="40"/>
      <c r="E585" s="41"/>
      <c r="F585" s="41"/>
      <c r="G585" s="80"/>
      <c r="H585" s="91"/>
      <c r="I585" s="18"/>
      <c r="J585" s="18"/>
      <c r="K585" s="18"/>
      <c r="L585" s="31"/>
      <c r="M585" s="7"/>
      <c r="N585" s="80"/>
      <c r="O585" s="91"/>
      <c r="P585" s="56"/>
      <c r="Q585" s="56"/>
      <c r="R585" s="56"/>
      <c r="S585" s="56"/>
      <c r="T585" s="56"/>
      <c r="U585" s="56"/>
      <c r="V585" s="56"/>
      <c r="W585" s="56"/>
      <c r="X585" s="56"/>
      <c r="Y585" s="56"/>
      <c r="Z585" s="56"/>
      <c r="AA585" s="56"/>
      <c r="AB585" s="56"/>
    </row>
    <row r="586" spans="1:28" s="54" customFormat="1" ht="18.75">
      <c r="A586" s="11"/>
      <c r="B586" s="41"/>
      <c r="C586" s="40"/>
      <c r="D586" s="40"/>
      <c r="E586" s="41"/>
      <c r="F586" s="41"/>
      <c r="G586" s="80"/>
      <c r="H586" s="91"/>
      <c r="I586" s="18"/>
      <c r="J586" s="18"/>
      <c r="K586" s="18"/>
      <c r="L586" s="31"/>
      <c r="M586" s="7"/>
      <c r="N586" s="80"/>
      <c r="O586" s="91"/>
      <c r="P586" s="56"/>
      <c r="Q586" s="56"/>
      <c r="R586" s="56"/>
      <c r="S586" s="56"/>
      <c r="T586" s="56"/>
      <c r="U586" s="56"/>
      <c r="V586" s="56"/>
      <c r="W586" s="56"/>
      <c r="X586" s="56"/>
      <c r="Y586" s="56"/>
      <c r="Z586" s="56"/>
      <c r="AA586" s="56"/>
      <c r="AB586" s="56"/>
    </row>
    <row r="587" spans="1:28" s="54" customFormat="1" ht="18.75">
      <c r="A587" s="11"/>
      <c r="B587" s="41"/>
      <c r="C587" s="40"/>
      <c r="D587" s="40"/>
      <c r="E587" s="41"/>
      <c r="F587" s="41"/>
      <c r="G587" s="80"/>
      <c r="H587" s="91"/>
      <c r="I587" s="18"/>
      <c r="J587" s="18"/>
      <c r="K587" s="18"/>
      <c r="L587" s="31"/>
      <c r="M587" s="7"/>
      <c r="N587" s="80"/>
      <c r="O587" s="91"/>
      <c r="P587" s="56"/>
      <c r="Q587" s="56"/>
      <c r="R587" s="56"/>
      <c r="S587" s="56"/>
      <c r="T587" s="56"/>
      <c r="U587" s="56"/>
      <c r="V587" s="56"/>
      <c r="W587" s="56"/>
      <c r="X587" s="56"/>
      <c r="Y587" s="56"/>
      <c r="Z587" s="56"/>
      <c r="AA587" s="56"/>
      <c r="AB587" s="56"/>
    </row>
    <row r="588" spans="1:28" s="54" customFormat="1" ht="18.75">
      <c r="A588" s="11"/>
      <c r="B588" s="41"/>
      <c r="C588" s="41"/>
      <c r="D588" s="41"/>
      <c r="E588" s="41"/>
      <c r="F588" s="41"/>
      <c r="G588" s="80"/>
      <c r="H588" s="91"/>
      <c r="I588" s="18"/>
      <c r="J588" s="18"/>
      <c r="K588" s="18"/>
      <c r="L588" s="31"/>
      <c r="M588" s="7"/>
      <c r="N588" s="80"/>
      <c r="O588" s="91"/>
      <c r="P588" s="56"/>
      <c r="Q588" s="56"/>
      <c r="R588" s="56"/>
      <c r="S588" s="56"/>
      <c r="T588" s="56"/>
      <c r="U588" s="56"/>
      <c r="V588" s="56"/>
      <c r="W588" s="56"/>
      <c r="X588" s="56"/>
      <c r="Y588" s="56"/>
      <c r="Z588" s="56"/>
      <c r="AA588" s="56"/>
      <c r="AB588" s="56"/>
    </row>
    <row r="589" spans="1:28" s="54" customFormat="1" ht="18.75">
      <c r="A589" s="11"/>
      <c r="B589" s="41"/>
      <c r="C589" s="41"/>
      <c r="D589" s="41"/>
      <c r="E589" s="41"/>
      <c r="F589" s="41"/>
      <c r="G589" s="80"/>
      <c r="H589" s="91"/>
      <c r="I589" s="18"/>
      <c r="J589" s="18"/>
      <c r="K589" s="18"/>
      <c r="L589" s="31"/>
      <c r="M589" s="7"/>
      <c r="N589" s="80"/>
      <c r="O589" s="91"/>
      <c r="P589" s="56"/>
      <c r="Q589" s="56"/>
      <c r="R589" s="56"/>
      <c r="S589" s="56"/>
      <c r="T589" s="56"/>
      <c r="U589" s="56"/>
      <c r="V589" s="56"/>
      <c r="W589" s="56"/>
      <c r="X589" s="56"/>
      <c r="Y589" s="56"/>
      <c r="Z589" s="56"/>
      <c r="AA589" s="56"/>
      <c r="AB589" s="56"/>
    </row>
    <row r="590" spans="1:28" s="54" customFormat="1" ht="110.25" customHeight="1">
      <c r="A590" s="11"/>
      <c r="B590" s="41"/>
      <c r="C590" s="40"/>
      <c r="D590" s="40"/>
      <c r="E590" s="41"/>
      <c r="F590" s="41"/>
      <c r="G590" s="80"/>
      <c r="H590" s="91"/>
      <c r="I590" s="18"/>
      <c r="J590" s="18"/>
      <c r="K590" s="18"/>
      <c r="L590" s="31"/>
      <c r="M590" s="7"/>
      <c r="N590" s="80"/>
      <c r="O590" s="91"/>
      <c r="P590" s="56"/>
      <c r="Q590" s="56"/>
      <c r="R590" s="56"/>
      <c r="S590" s="56"/>
      <c r="T590" s="56"/>
      <c r="U590" s="56"/>
      <c r="V590" s="56"/>
      <c r="W590" s="56"/>
      <c r="X590" s="56"/>
      <c r="Y590" s="56"/>
      <c r="Z590" s="56"/>
      <c r="AA590" s="56"/>
      <c r="AB590" s="56"/>
    </row>
    <row r="591" spans="1:15" s="56" customFormat="1" ht="18.75">
      <c r="A591" s="11"/>
      <c r="B591" s="41"/>
      <c r="C591" s="41"/>
      <c r="D591" s="41"/>
      <c r="E591" s="41"/>
      <c r="F591" s="41"/>
      <c r="G591" s="80"/>
      <c r="H591" s="91"/>
      <c r="I591" s="18"/>
      <c r="J591" s="18"/>
      <c r="K591" s="18"/>
      <c r="L591" s="31"/>
      <c r="M591" s="7"/>
      <c r="N591" s="80"/>
      <c r="O591" s="91"/>
    </row>
    <row r="592" spans="1:15" s="56" customFormat="1" ht="18.75">
      <c r="A592" s="11"/>
      <c r="B592" s="40"/>
      <c r="C592" s="41"/>
      <c r="D592" s="41"/>
      <c r="E592" s="41"/>
      <c r="F592" s="41"/>
      <c r="G592" s="79"/>
      <c r="H592" s="91"/>
      <c r="I592" s="18"/>
      <c r="J592" s="18"/>
      <c r="K592" s="18"/>
      <c r="L592" s="31"/>
      <c r="M592" s="7"/>
      <c r="N592" s="79"/>
      <c r="O592" s="91"/>
    </row>
    <row r="593" spans="1:15" s="3" customFormat="1" ht="18.75">
      <c r="A593" s="17"/>
      <c r="B593" s="44"/>
      <c r="C593" s="45"/>
      <c r="D593" s="45"/>
      <c r="E593" s="45"/>
      <c r="F593" s="45"/>
      <c r="G593" s="79"/>
      <c r="H593" s="92"/>
      <c r="I593" s="19"/>
      <c r="J593" s="19"/>
      <c r="K593" s="19"/>
      <c r="L593" s="31"/>
      <c r="M593" s="174"/>
      <c r="N593" s="79"/>
      <c r="O593" s="92"/>
    </row>
    <row r="594" spans="1:15" s="56" customFormat="1" ht="18.75">
      <c r="A594" s="11"/>
      <c r="B594" s="40"/>
      <c r="C594" s="41"/>
      <c r="D594" s="41"/>
      <c r="E594" s="41"/>
      <c r="F594" s="41"/>
      <c r="G594" s="80"/>
      <c r="H594" s="91"/>
      <c r="I594" s="18"/>
      <c r="J594" s="18"/>
      <c r="K594" s="18"/>
      <c r="L594" s="31"/>
      <c r="M594" s="7"/>
      <c r="N594" s="80"/>
      <c r="O594" s="91"/>
    </row>
    <row r="595" spans="1:15" s="56" customFormat="1" ht="18.75">
      <c r="A595" s="11"/>
      <c r="B595" s="40"/>
      <c r="C595" s="41"/>
      <c r="D595" s="41"/>
      <c r="E595" s="41"/>
      <c r="F595" s="41"/>
      <c r="G595" s="80"/>
      <c r="H595" s="91"/>
      <c r="I595" s="18"/>
      <c r="J595" s="18"/>
      <c r="K595" s="18"/>
      <c r="L595" s="31"/>
      <c r="M595" s="7"/>
      <c r="N595" s="80"/>
      <c r="O595" s="91"/>
    </row>
    <row r="596" spans="1:15" s="56" customFormat="1" ht="22.5" customHeight="1">
      <c r="A596" s="6"/>
      <c r="B596" s="40"/>
      <c r="C596" s="41"/>
      <c r="D596" s="41"/>
      <c r="E596" s="40"/>
      <c r="F596" s="40"/>
      <c r="G596" s="80"/>
      <c r="H596" s="91"/>
      <c r="I596" s="18"/>
      <c r="J596" s="18"/>
      <c r="K596" s="18"/>
      <c r="L596" s="31"/>
      <c r="M596" s="7"/>
      <c r="N596" s="80"/>
      <c r="O596" s="91"/>
    </row>
    <row r="597" spans="1:15" s="56" customFormat="1" ht="18.75">
      <c r="A597" s="6"/>
      <c r="B597" s="40"/>
      <c r="C597" s="41"/>
      <c r="D597" s="41"/>
      <c r="E597" s="40"/>
      <c r="F597" s="40"/>
      <c r="G597" s="80"/>
      <c r="H597" s="91"/>
      <c r="I597" s="18"/>
      <c r="J597" s="18"/>
      <c r="K597" s="18"/>
      <c r="L597" s="31"/>
      <c r="M597" s="7"/>
      <c r="N597" s="80"/>
      <c r="O597" s="91"/>
    </row>
    <row r="598" spans="1:15" s="56" customFormat="1" ht="18.75">
      <c r="A598" s="11"/>
      <c r="B598" s="40"/>
      <c r="C598" s="41"/>
      <c r="D598" s="41"/>
      <c r="E598" s="41"/>
      <c r="F598" s="41"/>
      <c r="G598" s="80"/>
      <c r="H598" s="91"/>
      <c r="I598" s="18"/>
      <c r="J598" s="18"/>
      <c r="K598" s="18"/>
      <c r="L598" s="31"/>
      <c r="M598" s="7"/>
      <c r="N598" s="80"/>
      <c r="O598" s="91"/>
    </row>
    <row r="599" spans="1:15" s="56" customFormat="1" ht="18.75">
      <c r="A599" s="16"/>
      <c r="B599" s="40"/>
      <c r="C599" s="41"/>
      <c r="D599" s="41"/>
      <c r="E599" s="41"/>
      <c r="F599" s="41"/>
      <c r="G599" s="80"/>
      <c r="H599" s="91"/>
      <c r="I599" s="18"/>
      <c r="J599" s="18"/>
      <c r="K599" s="18"/>
      <c r="L599" s="31"/>
      <c r="M599" s="7"/>
      <c r="N599" s="80"/>
      <c r="O599" s="91"/>
    </row>
    <row r="600" spans="1:15" s="56" customFormat="1" ht="18.75">
      <c r="A600" s="16"/>
      <c r="B600" s="40"/>
      <c r="C600" s="41"/>
      <c r="D600" s="41"/>
      <c r="E600" s="41"/>
      <c r="F600" s="41"/>
      <c r="G600" s="80"/>
      <c r="H600" s="91"/>
      <c r="I600" s="18"/>
      <c r="J600" s="18"/>
      <c r="K600" s="18"/>
      <c r="L600" s="31"/>
      <c r="M600" s="7"/>
      <c r="N600" s="80"/>
      <c r="O600" s="91"/>
    </row>
    <row r="601" spans="1:15" s="56" customFormat="1" ht="18.75">
      <c r="A601" s="11"/>
      <c r="B601" s="40"/>
      <c r="C601" s="41"/>
      <c r="D601" s="41"/>
      <c r="E601" s="41"/>
      <c r="F601" s="41"/>
      <c r="G601" s="80"/>
      <c r="H601" s="91"/>
      <c r="I601" s="18"/>
      <c r="J601" s="18"/>
      <c r="K601" s="18"/>
      <c r="L601" s="31"/>
      <c r="M601" s="7"/>
      <c r="N601" s="80"/>
      <c r="O601" s="91"/>
    </row>
    <row r="602" spans="1:15" s="56" customFormat="1" ht="18.75">
      <c r="A602" s="11"/>
      <c r="B602" s="40"/>
      <c r="C602" s="41"/>
      <c r="D602" s="41"/>
      <c r="E602" s="41"/>
      <c r="F602" s="41"/>
      <c r="G602" s="80"/>
      <c r="H602" s="91"/>
      <c r="I602" s="18"/>
      <c r="J602" s="18"/>
      <c r="K602" s="18"/>
      <c r="L602" s="31"/>
      <c r="M602" s="7"/>
      <c r="N602" s="80"/>
      <c r="O602" s="91"/>
    </row>
    <row r="603" spans="1:15" s="56" customFormat="1" ht="18.75">
      <c r="A603" s="11"/>
      <c r="B603" s="40"/>
      <c r="C603" s="41"/>
      <c r="D603" s="41"/>
      <c r="E603" s="41"/>
      <c r="F603" s="41"/>
      <c r="G603" s="80"/>
      <c r="H603" s="91"/>
      <c r="I603" s="18"/>
      <c r="J603" s="18"/>
      <c r="K603" s="18"/>
      <c r="L603" s="31"/>
      <c r="M603" s="7"/>
      <c r="N603" s="80"/>
      <c r="O603" s="91"/>
    </row>
    <row r="604" spans="1:15" s="56" customFormat="1" ht="18.75">
      <c r="A604" s="11"/>
      <c r="B604" s="40"/>
      <c r="C604" s="41"/>
      <c r="D604" s="41"/>
      <c r="E604" s="41"/>
      <c r="F604" s="41"/>
      <c r="G604" s="80"/>
      <c r="H604" s="91"/>
      <c r="I604" s="18"/>
      <c r="J604" s="18"/>
      <c r="K604" s="18"/>
      <c r="L604" s="31"/>
      <c r="M604" s="7"/>
      <c r="N604" s="80"/>
      <c r="O604" s="91"/>
    </row>
    <row r="605" spans="1:15" s="56" customFormat="1" ht="18.75">
      <c r="A605" s="11"/>
      <c r="B605" s="40"/>
      <c r="C605" s="41"/>
      <c r="D605" s="41"/>
      <c r="E605" s="41"/>
      <c r="F605" s="41"/>
      <c r="G605" s="80"/>
      <c r="H605" s="91"/>
      <c r="I605" s="18"/>
      <c r="J605" s="18"/>
      <c r="K605" s="18"/>
      <c r="L605" s="31"/>
      <c r="M605" s="7"/>
      <c r="N605" s="80"/>
      <c r="O605" s="91"/>
    </row>
    <row r="606" spans="1:15" s="56" customFormat="1" ht="18.75">
      <c r="A606" s="11"/>
      <c r="B606" s="40"/>
      <c r="C606" s="41"/>
      <c r="D606" s="41"/>
      <c r="E606" s="41"/>
      <c r="F606" s="41"/>
      <c r="G606" s="80"/>
      <c r="H606" s="91"/>
      <c r="I606" s="18"/>
      <c r="J606" s="18"/>
      <c r="K606" s="18"/>
      <c r="L606" s="31"/>
      <c r="M606" s="7"/>
      <c r="N606" s="80"/>
      <c r="O606" s="91"/>
    </row>
    <row r="607" spans="1:28" s="54" customFormat="1" ht="31.5" customHeight="1">
      <c r="A607" s="11"/>
      <c r="B607" s="40"/>
      <c r="C607" s="41"/>
      <c r="D607" s="41"/>
      <c r="E607" s="41"/>
      <c r="F607" s="41"/>
      <c r="G607" s="80"/>
      <c r="H607" s="91"/>
      <c r="I607" s="18"/>
      <c r="J607" s="18"/>
      <c r="K607" s="18"/>
      <c r="L607" s="31"/>
      <c r="M607" s="7"/>
      <c r="N607" s="80"/>
      <c r="O607" s="91"/>
      <c r="P607" s="56"/>
      <c r="Q607" s="56"/>
      <c r="R607" s="56"/>
      <c r="S607" s="56"/>
      <c r="T607" s="56"/>
      <c r="U607" s="56"/>
      <c r="V607" s="56"/>
      <c r="W607" s="56"/>
      <c r="X607" s="56"/>
      <c r="Y607" s="56"/>
      <c r="Z607" s="56"/>
      <c r="AA607" s="56"/>
      <c r="AB607" s="56"/>
    </row>
    <row r="608" spans="1:28" s="54" customFormat="1" ht="67.5" customHeight="1">
      <c r="A608" s="11"/>
      <c r="B608" s="40"/>
      <c r="C608" s="41"/>
      <c r="D608" s="41"/>
      <c r="E608" s="41"/>
      <c r="F608" s="41"/>
      <c r="G608" s="80"/>
      <c r="H608" s="91"/>
      <c r="I608" s="18"/>
      <c r="J608" s="18"/>
      <c r="K608" s="18"/>
      <c r="L608" s="31"/>
      <c r="M608" s="7"/>
      <c r="N608" s="80"/>
      <c r="O608" s="91"/>
      <c r="P608" s="56"/>
      <c r="Q608" s="56"/>
      <c r="R608" s="56"/>
      <c r="S608" s="56"/>
      <c r="T608" s="56"/>
      <c r="U608" s="56"/>
      <c r="V608" s="56"/>
      <c r="W608" s="56"/>
      <c r="X608" s="56"/>
      <c r="Y608" s="56"/>
      <c r="Z608" s="56"/>
      <c r="AA608" s="56"/>
      <c r="AB608" s="56"/>
    </row>
    <row r="609" spans="1:28" s="54" customFormat="1" ht="18.75">
      <c r="A609" s="11"/>
      <c r="B609" s="40"/>
      <c r="C609" s="41"/>
      <c r="D609" s="41"/>
      <c r="E609" s="41"/>
      <c r="F609" s="41"/>
      <c r="G609" s="80"/>
      <c r="H609" s="91"/>
      <c r="I609" s="18"/>
      <c r="J609" s="18"/>
      <c r="K609" s="18"/>
      <c r="L609" s="31"/>
      <c r="M609" s="7"/>
      <c r="N609" s="80"/>
      <c r="O609" s="91"/>
      <c r="P609" s="56"/>
      <c r="Q609" s="56"/>
      <c r="R609" s="56"/>
      <c r="S609" s="56"/>
      <c r="T609" s="56"/>
      <c r="U609" s="56"/>
      <c r="V609" s="56"/>
      <c r="W609" s="56"/>
      <c r="X609" s="56"/>
      <c r="Y609" s="56"/>
      <c r="Z609" s="56"/>
      <c r="AA609" s="56"/>
      <c r="AB609" s="56"/>
    </row>
    <row r="610" spans="1:28" s="54" customFormat="1" ht="34.5" customHeight="1">
      <c r="A610" s="11"/>
      <c r="B610" s="40"/>
      <c r="C610" s="41"/>
      <c r="D610" s="41"/>
      <c r="E610" s="41"/>
      <c r="F610" s="41"/>
      <c r="G610" s="80"/>
      <c r="H610" s="91"/>
      <c r="I610" s="18"/>
      <c r="J610" s="18"/>
      <c r="K610" s="18"/>
      <c r="L610" s="31"/>
      <c r="M610" s="7"/>
      <c r="N610" s="80"/>
      <c r="O610" s="91"/>
      <c r="P610" s="56"/>
      <c r="Q610" s="56"/>
      <c r="R610" s="56"/>
      <c r="S610" s="56"/>
      <c r="T610" s="56"/>
      <c r="U610" s="56"/>
      <c r="V610" s="56"/>
      <c r="W610" s="56"/>
      <c r="X610" s="56"/>
      <c r="Y610" s="56"/>
      <c r="Z610" s="56"/>
      <c r="AA610" s="56"/>
      <c r="AB610" s="56"/>
    </row>
    <row r="611" spans="1:28" s="54" customFormat="1" ht="18.75">
      <c r="A611" s="11"/>
      <c r="B611" s="40"/>
      <c r="C611" s="41"/>
      <c r="D611" s="41"/>
      <c r="E611" s="41"/>
      <c r="F611" s="41"/>
      <c r="G611" s="80"/>
      <c r="H611" s="91"/>
      <c r="I611" s="18"/>
      <c r="J611" s="18"/>
      <c r="K611" s="18"/>
      <c r="L611" s="31"/>
      <c r="M611" s="7"/>
      <c r="N611" s="80"/>
      <c r="O611" s="91"/>
      <c r="P611" s="56"/>
      <c r="Q611" s="56"/>
      <c r="R611" s="56"/>
      <c r="S611" s="56"/>
      <c r="T611" s="56"/>
      <c r="U611" s="56"/>
      <c r="V611" s="56"/>
      <c r="W611" s="56"/>
      <c r="X611" s="56"/>
      <c r="Y611" s="56"/>
      <c r="Z611" s="56"/>
      <c r="AA611" s="56"/>
      <c r="AB611" s="56"/>
    </row>
    <row r="612" spans="1:28" s="54" customFormat="1" ht="21" customHeight="1">
      <c r="A612" s="11"/>
      <c r="B612" s="40"/>
      <c r="C612" s="41"/>
      <c r="D612" s="41"/>
      <c r="E612" s="41"/>
      <c r="F612" s="41"/>
      <c r="G612" s="80"/>
      <c r="H612" s="91"/>
      <c r="I612" s="18"/>
      <c r="J612" s="18"/>
      <c r="K612" s="18"/>
      <c r="L612" s="31"/>
      <c r="M612" s="7"/>
      <c r="N612" s="80"/>
      <c r="O612" s="91"/>
      <c r="P612" s="56"/>
      <c r="Q612" s="56"/>
      <c r="R612" s="56"/>
      <c r="S612" s="56"/>
      <c r="T612" s="56"/>
      <c r="U612" s="56"/>
      <c r="V612" s="56"/>
      <c r="W612" s="56"/>
      <c r="X612" s="56"/>
      <c r="Y612" s="56"/>
      <c r="Z612" s="56"/>
      <c r="AA612" s="56"/>
      <c r="AB612" s="56"/>
    </row>
    <row r="613" spans="1:28" s="54" customFormat="1" ht="18.75">
      <c r="A613" s="11"/>
      <c r="B613" s="40"/>
      <c r="C613" s="41"/>
      <c r="D613" s="41"/>
      <c r="E613" s="41"/>
      <c r="F613" s="41"/>
      <c r="G613" s="80"/>
      <c r="H613" s="91"/>
      <c r="I613" s="18"/>
      <c r="J613" s="18"/>
      <c r="K613" s="18"/>
      <c r="L613" s="31"/>
      <c r="M613" s="7"/>
      <c r="N613" s="80"/>
      <c r="O613" s="91"/>
      <c r="P613" s="56"/>
      <c r="Q613" s="56"/>
      <c r="R613" s="56"/>
      <c r="S613" s="56"/>
      <c r="T613" s="56"/>
      <c r="U613" s="56"/>
      <c r="V613" s="56"/>
      <c r="W613" s="56"/>
      <c r="X613" s="56"/>
      <c r="Y613" s="56"/>
      <c r="Z613" s="56"/>
      <c r="AA613" s="56"/>
      <c r="AB613" s="56"/>
    </row>
    <row r="614" spans="1:28" s="54" customFormat="1" ht="20.25" customHeight="1">
      <c r="A614" s="11"/>
      <c r="B614" s="40"/>
      <c r="C614" s="41"/>
      <c r="D614" s="41"/>
      <c r="E614" s="41"/>
      <c r="F614" s="41"/>
      <c r="G614" s="80"/>
      <c r="H614" s="91"/>
      <c r="I614" s="18"/>
      <c r="J614" s="18"/>
      <c r="K614" s="18"/>
      <c r="L614" s="31"/>
      <c r="M614" s="7"/>
      <c r="N614" s="80"/>
      <c r="O614" s="91"/>
      <c r="P614" s="56"/>
      <c r="Q614" s="56"/>
      <c r="R614" s="56"/>
      <c r="S614" s="56"/>
      <c r="T614" s="56"/>
      <c r="U614" s="56"/>
      <c r="V614" s="56"/>
      <c r="W614" s="56"/>
      <c r="X614" s="56"/>
      <c r="Y614" s="56"/>
      <c r="Z614" s="56"/>
      <c r="AA614" s="56"/>
      <c r="AB614" s="56"/>
    </row>
    <row r="615" spans="1:28" s="54" customFormat="1" ht="18.75">
      <c r="A615" s="11"/>
      <c r="B615" s="40"/>
      <c r="C615" s="41"/>
      <c r="D615" s="41"/>
      <c r="E615" s="41"/>
      <c r="F615" s="41"/>
      <c r="G615" s="80"/>
      <c r="H615" s="91"/>
      <c r="I615" s="18"/>
      <c r="J615" s="18"/>
      <c r="K615" s="18"/>
      <c r="L615" s="31"/>
      <c r="M615" s="7"/>
      <c r="N615" s="80"/>
      <c r="O615" s="91"/>
      <c r="P615" s="56"/>
      <c r="Q615" s="56"/>
      <c r="R615" s="56"/>
      <c r="S615" s="56"/>
      <c r="T615" s="56"/>
      <c r="U615" s="56"/>
      <c r="V615" s="56"/>
      <c r="W615" s="56"/>
      <c r="X615" s="56"/>
      <c r="Y615" s="56"/>
      <c r="Z615" s="56"/>
      <c r="AA615" s="56"/>
      <c r="AB615" s="56"/>
    </row>
    <row r="616" spans="1:28" s="54" customFormat="1" ht="18.75" customHeight="1">
      <c r="A616" s="11"/>
      <c r="B616" s="40"/>
      <c r="C616" s="41"/>
      <c r="D616" s="41"/>
      <c r="E616" s="41"/>
      <c r="F616" s="41"/>
      <c r="G616" s="80"/>
      <c r="H616" s="91"/>
      <c r="I616" s="18"/>
      <c r="J616" s="18"/>
      <c r="K616" s="18"/>
      <c r="L616" s="31"/>
      <c r="M616" s="7"/>
      <c r="N616" s="80"/>
      <c r="O616" s="91"/>
      <c r="P616" s="56"/>
      <c r="Q616" s="56"/>
      <c r="R616" s="56"/>
      <c r="S616" s="56"/>
      <c r="T616" s="56"/>
      <c r="U616" s="56"/>
      <c r="V616" s="56"/>
      <c r="W616" s="56"/>
      <c r="X616" s="56"/>
      <c r="Y616" s="56"/>
      <c r="Z616" s="56"/>
      <c r="AA616" s="56"/>
      <c r="AB616" s="56"/>
    </row>
    <row r="617" spans="1:28" s="54" customFormat="1" ht="35.25" customHeight="1">
      <c r="A617" s="11"/>
      <c r="B617" s="40"/>
      <c r="C617" s="41"/>
      <c r="D617" s="41"/>
      <c r="E617" s="41"/>
      <c r="F617" s="41"/>
      <c r="G617" s="80"/>
      <c r="H617" s="91"/>
      <c r="I617" s="18"/>
      <c r="J617" s="18"/>
      <c r="K617" s="18"/>
      <c r="L617" s="31"/>
      <c r="M617" s="7"/>
      <c r="N617" s="80"/>
      <c r="O617" s="91"/>
      <c r="P617" s="56"/>
      <c r="Q617" s="56"/>
      <c r="R617" s="56"/>
      <c r="S617" s="56"/>
      <c r="T617" s="56"/>
      <c r="U617" s="56"/>
      <c r="V617" s="56"/>
      <c r="W617" s="56"/>
      <c r="X617" s="56"/>
      <c r="Y617" s="56"/>
      <c r="Z617" s="56"/>
      <c r="AA617" s="56"/>
      <c r="AB617" s="56"/>
    </row>
    <row r="618" spans="1:28" s="54" customFormat="1" ht="18" customHeight="1">
      <c r="A618" s="11"/>
      <c r="B618" s="40"/>
      <c r="C618" s="41"/>
      <c r="D618" s="41"/>
      <c r="E618" s="41"/>
      <c r="F618" s="41"/>
      <c r="G618" s="80"/>
      <c r="H618" s="91"/>
      <c r="I618" s="18"/>
      <c r="J618" s="18"/>
      <c r="K618" s="18"/>
      <c r="L618" s="31"/>
      <c r="M618" s="7"/>
      <c r="N618" s="80"/>
      <c r="O618" s="91"/>
      <c r="P618" s="56"/>
      <c r="Q618" s="56"/>
      <c r="R618" s="56"/>
      <c r="S618" s="56"/>
      <c r="T618" s="56"/>
      <c r="U618" s="56"/>
      <c r="V618" s="56"/>
      <c r="W618" s="56"/>
      <c r="X618" s="56"/>
      <c r="Y618" s="56"/>
      <c r="Z618" s="56"/>
      <c r="AA618" s="56"/>
      <c r="AB618" s="56"/>
    </row>
    <row r="619" spans="1:28" s="54" customFormat="1" ht="18.75">
      <c r="A619" s="11"/>
      <c r="B619" s="40"/>
      <c r="C619" s="41"/>
      <c r="D619" s="41"/>
      <c r="E619" s="41"/>
      <c r="F619" s="41"/>
      <c r="G619" s="80"/>
      <c r="H619" s="91"/>
      <c r="I619" s="18"/>
      <c r="J619" s="18"/>
      <c r="K619" s="18"/>
      <c r="L619" s="31"/>
      <c r="M619" s="7"/>
      <c r="N619" s="80"/>
      <c r="O619" s="91"/>
      <c r="P619" s="56"/>
      <c r="Q619" s="56"/>
      <c r="R619" s="56"/>
      <c r="S619" s="56"/>
      <c r="T619" s="56"/>
      <c r="U619" s="56"/>
      <c r="V619" s="56"/>
      <c r="W619" s="56"/>
      <c r="X619" s="56"/>
      <c r="Y619" s="56"/>
      <c r="Z619" s="56"/>
      <c r="AA619" s="56"/>
      <c r="AB619" s="56"/>
    </row>
    <row r="620" spans="1:28" s="54" customFormat="1" ht="18.75" customHeight="1">
      <c r="A620" s="11"/>
      <c r="B620" s="40"/>
      <c r="C620" s="41"/>
      <c r="D620" s="41"/>
      <c r="E620" s="41"/>
      <c r="F620" s="41"/>
      <c r="G620" s="80"/>
      <c r="H620" s="91"/>
      <c r="I620" s="18"/>
      <c r="J620" s="18"/>
      <c r="K620" s="18"/>
      <c r="L620" s="31"/>
      <c r="M620" s="7"/>
      <c r="N620" s="80"/>
      <c r="O620" s="91"/>
      <c r="P620" s="56"/>
      <c r="Q620" s="56"/>
      <c r="R620" s="56"/>
      <c r="S620" s="56"/>
      <c r="T620" s="56"/>
      <c r="U620" s="56"/>
      <c r="V620" s="56"/>
      <c r="W620" s="56"/>
      <c r="X620" s="56"/>
      <c r="Y620" s="56"/>
      <c r="Z620" s="56"/>
      <c r="AA620" s="56"/>
      <c r="AB620" s="56"/>
    </row>
    <row r="621" spans="1:28" s="54" customFormat="1" ht="18.75">
      <c r="A621" s="11"/>
      <c r="B621" s="40"/>
      <c r="C621" s="41"/>
      <c r="D621" s="41"/>
      <c r="E621" s="41"/>
      <c r="F621" s="41"/>
      <c r="G621" s="80"/>
      <c r="H621" s="91"/>
      <c r="I621" s="18"/>
      <c r="J621" s="18"/>
      <c r="K621" s="18"/>
      <c r="L621" s="31"/>
      <c r="M621" s="7"/>
      <c r="N621" s="80"/>
      <c r="O621" s="91"/>
      <c r="P621" s="56"/>
      <c r="Q621" s="56"/>
      <c r="R621" s="56"/>
      <c r="S621" s="56"/>
      <c r="T621" s="56"/>
      <c r="U621" s="56"/>
      <c r="V621" s="56"/>
      <c r="W621" s="56"/>
      <c r="X621" s="56"/>
      <c r="Y621" s="56"/>
      <c r="Z621" s="56"/>
      <c r="AA621" s="56"/>
      <c r="AB621" s="56"/>
    </row>
    <row r="622" spans="1:28" s="54" customFormat="1" ht="18.75">
      <c r="A622" s="11"/>
      <c r="B622" s="40"/>
      <c r="C622" s="41"/>
      <c r="D622" s="41"/>
      <c r="E622" s="41"/>
      <c r="F622" s="41"/>
      <c r="G622" s="80"/>
      <c r="H622" s="91"/>
      <c r="I622" s="18"/>
      <c r="J622" s="18"/>
      <c r="K622" s="18"/>
      <c r="L622" s="31"/>
      <c r="M622" s="7"/>
      <c r="N622" s="80"/>
      <c r="O622" s="91"/>
      <c r="P622" s="56"/>
      <c r="Q622" s="56"/>
      <c r="R622" s="56"/>
      <c r="S622" s="56"/>
      <c r="T622" s="56"/>
      <c r="U622" s="56"/>
      <c r="V622" s="56"/>
      <c r="W622" s="56"/>
      <c r="X622" s="56"/>
      <c r="Y622" s="56"/>
      <c r="Z622" s="56"/>
      <c r="AA622" s="56"/>
      <c r="AB622" s="56"/>
    </row>
    <row r="623" spans="1:15" s="56" customFormat="1" ht="27" customHeight="1">
      <c r="A623" s="11"/>
      <c r="B623" s="40"/>
      <c r="C623" s="41"/>
      <c r="D623" s="41"/>
      <c r="E623" s="41"/>
      <c r="F623" s="41"/>
      <c r="G623" s="80"/>
      <c r="H623" s="91"/>
      <c r="I623" s="18"/>
      <c r="J623" s="18"/>
      <c r="K623" s="18"/>
      <c r="L623" s="31"/>
      <c r="M623" s="7"/>
      <c r="N623" s="80"/>
      <c r="O623" s="91"/>
    </row>
    <row r="624" spans="1:15" s="56" customFormat="1" ht="18.75">
      <c r="A624" s="11"/>
      <c r="B624" s="40"/>
      <c r="C624" s="41"/>
      <c r="D624" s="41"/>
      <c r="E624" s="41"/>
      <c r="F624" s="41"/>
      <c r="G624" s="80"/>
      <c r="H624" s="91"/>
      <c r="I624" s="18"/>
      <c r="J624" s="18"/>
      <c r="K624" s="18"/>
      <c r="L624" s="31"/>
      <c r="M624" s="7"/>
      <c r="N624" s="80"/>
      <c r="O624" s="91"/>
    </row>
    <row r="625" spans="1:15" s="56" customFormat="1" ht="36" customHeight="1">
      <c r="A625" s="11"/>
      <c r="B625" s="40"/>
      <c r="C625" s="41"/>
      <c r="D625" s="41"/>
      <c r="E625" s="41"/>
      <c r="F625" s="41"/>
      <c r="G625" s="80"/>
      <c r="H625" s="91"/>
      <c r="I625" s="18"/>
      <c r="J625" s="18"/>
      <c r="K625" s="18"/>
      <c r="L625" s="31"/>
      <c r="M625" s="7"/>
      <c r="N625" s="80"/>
      <c r="O625" s="91"/>
    </row>
    <row r="626" spans="1:15" s="56" customFormat="1" ht="18.75">
      <c r="A626" s="11"/>
      <c r="B626" s="40"/>
      <c r="C626" s="41"/>
      <c r="D626" s="41"/>
      <c r="E626" s="41"/>
      <c r="F626" s="41"/>
      <c r="G626" s="80"/>
      <c r="H626" s="91"/>
      <c r="I626" s="18"/>
      <c r="J626" s="18"/>
      <c r="K626" s="18"/>
      <c r="L626" s="31"/>
      <c r="M626" s="7"/>
      <c r="N626" s="80"/>
      <c r="O626" s="91"/>
    </row>
    <row r="627" spans="1:15" s="56" customFormat="1" ht="35.25" customHeight="1">
      <c r="A627" s="11"/>
      <c r="B627" s="40"/>
      <c r="C627" s="41"/>
      <c r="D627" s="41"/>
      <c r="E627" s="41"/>
      <c r="F627" s="41"/>
      <c r="G627" s="80"/>
      <c r="H627" s="91"/>
      <c r="I627" s="18"/>
      <c r="J627" s="18"/>
      <c r="K627" s="18"/>
      <c r="L627" s="31"/>
      <c r="M627" s="7"/>
      <c r="N627" s="80"/>
      <c r="O627" s="91"/>
    </row>
    <row r="628" spans="1:15" s="56" customFormat="1" ht="18.75">
      <c r="A628" s="11"/>
      <c r="B628" s="40"/>
      <c r="C628" s="41"/>
      <c r="D628" s="41"/>
      <c r="E628" s="41"/>
      <c r="F628" s="41"/>
      <c r="G628" s="80"/>
      <c r="H628" s="91"/>
      <c r="I628" s="18"/>
      <c r="J628" s="18"/>
      <c r="K628" s="18"/>
      <c r="L628" s="31"/>
      <c r="M628" s="7"/>
      <c r="N628" s="80"/>
      <c r="O628" s="91"/>
    </row>
    <row r="629" spans="1:15" s="56" customFormat="1" ht="36" customHeight="1">
      <c r="A629" s="11"/>
      <c r="B629" s="40"/>
      <c r="C629" s="41"/>
      <c r="D629" s="41"/>
      <c r="E629" s="41"/>
      <c r="F629" s="41"/>
      <c r="G629" s="80"/>
      <c r="H629" s="91"/>
      <c r="I629" s="18"/>
      <c r="J629" s="18"/>
      <c r="K629" s="18"/>
      <c r="L629" s="31"/>
      <c r="M629" s="7"/>
      <c r="N629" s="80"/>
      <c r="O629" s="91"/>
    </row>
    <row r="630" spans="1:15" s="56" customFormat="1" ht="18.75">
      <c r="A630" s="11"/>
      <c r="B630" s="40"/>
      <c r="C630" s="41"/>
      <c r="D630" s="41"/>
      <c r="E630" s="41"/>
      <c r="F630" s="41"/>
      <c r="G630" s="79"/>
      <c r="H630" s="91"/>
      <c r="I630" s="18"/>
      <c r="J630" s="18"/>
      <c r="K630" s="18"/>
      <c r="L630" s="31"/>
      <c r="M630" s="7"/>
      <c r="N630" s="79"/>
      <c r="O630" s="91"/>
    </row>
    <row r="631" spans="1:15" s="3" customFormat="1" ht="18.75">
      <c r="A631" s="17"/>
      <c r="B631" s="44"/>
      <c r="C631" s="45"/>
      <c r="D631" s="45"/>
      <c r="E631" s="45"/>
      <c r="F631" s="45"/>
      <c r="G631" s="79"/>
      <c r="H631" s="92"/>
      <c r="I631" s="19"/>
      <c r="J631" s="19"/>
      <c r="K631" s="19"/>
      <c r="L631" s="31"/>
      <c r="M631" s="174"/>
      <c r="N631" s="79"/>
      <c r="O631" s="92"/>
    </row>
    <row r="632" spans="1:15" s="56" customFormat="1" ht="18.75">
      <c r="A632" s="11"/>
      <c r="B632" s="40"/>
      <c r="C632" s="41"/>
      <c r="D632" s="41"/>
      <c r="E632" s="41"/>
      <c r="F632" s="41"/>
      <c r="G632" s="80"/>
      <c r="H632" s="91"/>
      <c r="I632" s="18"/>
      <c r="J632" s="18"/>
      <c r="K632" s="18"/>
      <c r="L632" s="31"/>
      <c r="M632" s="7"/>
      <c r="N632" s="80"/>
      <c r="O632" s="91"/>
    </row>
    <row r="633" spans="1:15" s="56" customFormat="1" ht="18.75">
      <c r="A633" s="11"/>
      <c r="B633" s="40"/>
      <c r="C633" s="41"/>
      <c r="D633" s="41"/>
      <c r="E633" s="41"/>
      <c r="F633" s="41"/>
      <c r="G633" s="80"/>
      <c r="H633" s="91"/>
      <c r="I633" s="18"/>
      <c r="J633" s="18"/>
      <c r="K633" s="18"/>
      <c r="L633" s="31"/>
      <c r="M633" s="7"/>
      <c r="N633" s="80"/>
      <c r="O633" s="91"/>
    </row>
    <row r="634" spans="1:15" s="56" customFormat="1" ht="22.5" customHeight="1">
      <c r="A634" s="6"/>
      <c r="B634" s="40"/>
      <c r="C634" s="41"/>
      <c r="D634" s="41"/>
      <c r="E634" s="40"/>
      <c r="F634" s="40"/>
      <c r="G634" s="80"/>
      <c r="H634" s="91"/>
      <c r="I634" s="18"/>
      <c r="J634" s="18"/>
      <c r="K634" s="18"/>
      <c r="L634" s="31"/>
      <c r="M634" s="7"/>
      <c r="N634" s="80"/>
      <c r="O634" s="91"/>
    </row>
    <row r="635" spans="1:15" s="56" customFormat="1" ht="18.75">
      <c r="A635" s="6"/>
      <c r="B635" s="40"/>
      <c r="C635" s="41"/>
      <c r="D635" s="41"/>
      <c r="E635" s="40"/>
      <c r="F635" s="40"/>
      <c r="G635" s="80"/>
      <c r="H635" s="91"/>
      <c r="I635" s="18"/>
      <c r="J635" s="18"/>
      <c r="K635" s="18"/>
      <c r="L635" s="31"/>
      <c r="M635" s="7"/>
      <c r="N635" s="80"/>
      <c r="O635" s="91"/>
    </row>
    <row r="636" spans="1:15" s="56" customFormat="1" ht="18.75">
      <c r="A636" s="11"/>
      <c r="B636" s="40"/>
      <c r="C636" s="41"/>
      <c r="D636" s="41"/>
      <c r="E636" s="41"/>
      <c r="F636" s="41"/>
      <c r="G636" s="80"/>
      <c r="H636" s="91"/>
      <c r="I636" s="18"/>
      <c r="J636" s="18"/>
      <c r="K636" s="18"/>
      <c r="L636" s="31"/>
      <c r="M636" s="7"/>
      <c r="N636" s="80"/>
      <c r="O636" s="91"/>
    </row>
    <row r="637" spans="1:15" s="56" customFormat="1" ht="24.75" customHeight="1">
      <c r="A637" s="11"/>
      <c r="B637" s="40"/>
      <c r="C637" s="41"/>
      <c r="D637" s="41"/>
      <c r="E637" s="41"/>
      <c r="F637" s="41"/>
      <c r="G637" s="80"/>
      <c r="H637" s="91"/>
      <c r="I637" s="18"/>
      <c r="J637" s="18"/>
      <c r="K637" s="18"/>
      <c r="L637" s="31"/>
      <c r="M637" s="7"/>
      <c r="N637" s="80"/>
      <c r="O637" s="91"/>
    </row>
    <row r="638" spans="1:15" s="56" customFormat="1" ht="18.75">
      <c r="A638" s="11"/>
      <c r="B638" s="40"/>
      <c r="C638" s="41"/>
      <c r="D638" s="41"/>
      <c r="E638" s="41"/>
      <c r="F638" s="41"/>
      <c r="G638" s="80"/>
      <c r="H638" s="91"/>
      <c r="I638" s="18"/>
      <c r="J638" s="18"/>
      <c r="K638" s="18"/>
      <c r="L638" s="31"/>
      <c r="M638" s="7"/>
      <c r="N638" s="80"/>
      <c r="O638" s="91"/>
    </row>
    <row r="639" spans="1:15" s="56" customFormat="1" ht="18.75">
      <c r="A639" s="11"/>
      <c r="B639" s="40"/>
      <c r="C639" s="41"/>
      <c r="D639" s="41"/>
      <c r="E639" s="41"/>
      <c r="F639" s="41"/>
      <c r="G639" s="80"/>
      <c r="H639" s="91"/>
      <c r="I639" s="18"/>
      <c r="J639" s="18"/>
      <c r="K639" s="18"/>
      <c r="L639" s="31"/>
      <c r="M639" s="7"/>
      <c r="N639" s="80"/>
      <c r="O639" s="91"/>
    </row>
    <row r="640" spans="1:15" s="56" customFormat="1" ht="39.75" customHeight="1">
      <c r="A640" s="11"/>
      <c r="B640" s="40"/>
      <c r="C640" s="41"/>
      <c r="D640" s="41"/>
      <c r="E640" s="41"/>
      <c r="F640" s="41"/>
      <c r="G640" s="80"/>
      <c r="H640" s="91"/>
      <c r="I640" s="18"/>
      <c r="J640" s="18"/>
      <c r="K640" s="18"/>
      <c r="L640" s="31"/>
      <c r="M640" s="7"/>
      <c r="N640" s="80"/>
      <c r="O640" s="91"/>
    </row>
    <row r="641" spans="1:15" s="56" customFormat="1" ht="18.75">
      <c r="A641" s="11"/>
      <c r="B641" s="40"/>
      <c r="C641" s="41"/>
      <c r="D641" s="41"/>
      <c r="E641" s="41"/>
      <c r="F641" s="41"/>
      <c r="G641" s="80"/>
      <c r="H641" s="91"/>
      <c r="I641" s="18"/>
      <c r="J641" s="18"/>
      <c r="K641" s="18"/>
      <c r="L641" s="31"/>
      <c r="M641" s="7"/>
      <c r="N641" s="80"/>
      <c r="O641" s="91"/>
    </row>
    <row r="642" spans="1:15" s="56" customFormat="1" ht="39" customHeight="1">
      <c r="A642" s="11"/>
      <c r="B642" s="40"/>
      <c r="C642" s="41"/>
      <c r="D642" s="41"/>
      <c r="E642" s="41"/>
      <c r="F642" s="41"/>
      <c r="G642" s="80"/>
      <c r="H642" s="91"/>
      <c r="I642" s="18"/>
      <c r="J642" s="18"/>
      <c r="K642" s="18"/>
      <c r="L642" s="31"/>
      <c r="M642" s="7"/>
      <c r="N642" s="80"/>
      <c r="O642" s="91"/>
    </row>
    <row r="643" spans="1:15" s="56" customFormat="1" ht="51.75" customHeight="1">
      <c r="A643" s="11"/>
      <c r="B643" s="40"/>
      <c r="C643" s="41"/>
      <c r="D643" s="41"/>
      <c r="E643" s="41"/>
      <c r="F643" s="41"/>
      <c r="G643" s="80"/>
      <c r="H643" s="91"/>
      <c r="I643" s="18"/>
      <c r="J643" s="18"/>
      <c r="K643" s="18"/>
      <c r="L643" s="31"/>
      <c r="M643" s="7"/>
      <c r="N643" s="80"/>
      <c r="O643" s="91"/>
    </row>
    <row r="644" spans="1:15" s="56" customFormat="1" ht="37.5" customHeight="1">
      <c r="A644" s="11"/>
      <c r="B644" s="40"/>
      <c r="C644" s="41"/>
      <c r="D644" s="41"/>
      <c r="E644" s="41"/>
      <c r="F644" s="41"/>
      <c r="G644" s="80"/>
      <c r="H644" s="91"/>
      <c r="I644" s="18"/>
      <c r="J644" s="18"/>
      <c r="K644" s="18"/>
      <c r="L644" s="31"/>
      <c r="M644" s="7"/>
      <c r="N644" s="80"/>
      <c r="O644" s="91"/>
    </row>
    <row r="645" spans="1:15" s="56" customFormat="1" ht="18.75">
      <c r="A645" s="11"/>
      <c r="B645" s="40"/>
      <c r="C645" s="41"/>
      <c r="D645" s="41"/>
      <c r="E645" s="41"/>
      <c r="F645" s="41"/>
      <c r="G645" s="80"/>
      <c r="H645" s="91"/>
      <c r="I645" s="18"/>
      <c r="J645" s="18"/>
      <c r="K645" s="18"/>
      <c r="L645" s="31"/>
      <c r="M645" s="7"/>
      <c r="N645" s="80"/>
      <c r="O645" s="91"/>
    </row>
    <row r="646" spans="1:15" s="56" customFormat="1" ht="18.75">
      <c r="A646" s="11"/>
      <c r="B646" s="40"/>
      <c r="C646" s="41"/>
      <c r="D646" s="41"/>
      <c r="E646" s="41"/>
      <c r="F646" s="41"/>
      <c r="G646" s="80"/>
      <c r="H646" s="91"/>
      <c r="I646" s="18"/>
      <c r="J646" s="18"/>
      <c r="K646" s="18"/>
      <c r="L646" s="31"/>
      <c r="M646" s="7"/>
      <c r="N646" s="80"/>
      <c r="O646" s="91"/>
    </row>
    <row r="647" spans="1:15" s="56" customFormat="1" ht="18.75">
      <c r="A647" s="11"/>
      <c r="B647" s="40"/>
      <c r="C647" s="41"/>
      <c r="D647" s="41"/>
      <c r="E647" s="41"/>
      <c r="F647" s="41"/>
      <c r="G647" s="80"/>
      <c r="H647" s="91"/>
      <c r="I647" s="18"/>
      <c r="J647" s="18"/>
      <c r="K647" s="18"/>
      <c r="L647" s="31"/>
      <c r="M647" s="7"/>
      <c r="N647" s="80"/>
      <c r="O647" s="91"/>
    </row>
    <row r="648" spans="1:15" s="56" customFormat="1" ht="132.75" customHeight="1">
      <c r="A648" s="11"/>
      <c r="B648" s="40"/>
      <c r="C648" s="40"/>
      <c r="D648" s="40"/>
      <c r="E648" s="41"/>
      <c r="F648" s="41"/>
      <c r="G648" s="80"/>
      <c r="H648" s="91"/>
      <c r="I648" s="18"/>
      <c r="J648" s="18"/>
      <c r="K648" s="18"/>
      <c r="L648" s="31"/>
      <c r="M648" s="7"/>
      <c r="N648" s="80"/>
      <c r="O648" s="91"/>
    </row>
    <row r="649" spans="1:15" s="56" customFormat="1" ht="18.75">
      <c r="A649" s="11"/>
      <c r="B649" s="40"/>
      <c r="C649" s="41"/>
      <c r="D649" s="41"/>
      <c r="E649" s="41"/>
      <c r="F649" s="41"/>
      <c r="G649" s="80"/>
      <c r="H649" s="91"/>
      <c r="I649" s="18"/>
      <c r="J649" s="18"/>
      <c r="K649" s="18"/>
      <c r="L649" s="31"/>
      <c r="M649" s="7"/>
      <c r="N649" s="7"/>
      <c r="O649" s="103"/>
    </row>
    <row r="650" spans="2:15" s="6" customFormat="1" ht="18.75">
      <c r="B650" s="40"/>
      <c r="C650" s="40"/>
      <c r="D650" s="40"/>
      <c r="E650" s="40"/>
      <c r="F650" s="40"/>
      <c r="G650" s="79"/>
      <c r="H650" s="90"/>
      <c r="I650" s="14"/>
      <c r="J650" s="14"/>
      <c r="K650" s="14"/>
      <c r="L650" s="34"/>
      <c r="O650" s="101"/>
    </row>
    <row r="651" spans="1:15" s="6" customFormat="1" ht="18.75">
      <c r="A651" s="5"/>
      <c r="B651" s="44"/>
      <c r="C651" s="45"/>
      <c r="D651" s="45"/>
      <c r="E651" s="45"/>
      <c r="F651" s="45"/>
      <c r="G651" s="79"/>
      <c r="H651" s="90"/>
      <c r="I651" s="14"/>
      <c r="J651" s="14"/>
      <c r="K651" s="14"/>
      <c r="L651" s="34"/>
      <c r="O651" s="101"/>
    </row>
    <row r="652" spans="2:15" s="6" customFormat="1" ht="18.75">
      <c r="B652" s="40"/>
      <c r="C652" s="40"/>
      <c r="D652" s="40"/>
      <c r="E652" s="40"/>
      <c r="F652" s="40"/>
      <c r="G652" s="80"/>
      <c r="H652" s="90"/>
      <c r="I652" s="14"/>
      <c r="J652" s="14"/>
      <c r="K652" s="14"/>
      <c r="L652" s="34"/>
      <c r="O652" s="101"/>
    </row>
    <row r="653" spans="2:15" s="6" customFormat="1" ht="35.25" customHeight="1">
      <c r="B653" s="40"/>
      <c r="C653" s="40"/>
      <c r="D653" s="40"/>
      <c r="E653" s="40"/>
      <c r="F653" s="40"/>
      <c r="G653" s="80"/>
      <c r="H653" s="90"/>
      <c r="I653" s="14"/>
      <c r="J653" s="14"/>
      <c r="K653" s="14"/>
      <c r="L653" s="34"/>
      <c r="O653" s="101"/>
    </row>
    <row r="654" spans="2:15" s="6" customFormat="1" ht="16.5" customHeight="1">
      <c r="B654" s="40"/>
      <c r="C654" s="40"/>
      <c r="D654" s="40"/>
      <c r="E654" s="40"/>
      <c r="F654" s="40"/>
      <c r="G654" s="80"/>
      <c r="H654" s="90"/>
      <c r="I654" s="14"/>
      <c r="J654" s="14"/>
      <c r="K654" s="14"/>
      <c r="L654" s="34"/>
      <c r="O654" s="101"/>
    </row>
    <row r="655" spans="2:15" s="6" customFormat="1" ht="18.75">
      <c r="B655" s="40"/>
      <c r="C655" s="40"/>
      <c r="D655" s="40"/>
      <c r="E655" s="40"/>
      <c r="F655" s="40"/>
      <c r="G655" s="80"/>
      <c r="H655" s="90"/>
      <c r="I655" s="14"/>
      <c r="J655" s="14"/>
      <c r="K655" s="14"/>
      <c r="L655" s="34"/>
      <c r="O655" s="101"/>
    </row>
    <row r="656" ht="18.75">
      <c r="G656" s="79"/>
    </row>
    <row r="657" spans="1:15" s="2" customFormat="1" ht="18.75">
      <c r="A657" s="17"/>
      <c r="B657" s="44"/>
      <c r="C657" s="45"/>
      <c r="D657" s="45"/>
      <c r="E657" s="45"/>
      <c r="F657" s="45"/>
      <c r="G657" s="79"/>
      <c r="H657" s="92"/>
      <c r="I657" s="19"/>
      <c r="J657" s="19"/>
      <c r="K657" s="19"/>
      <c r="L657" s="31"/>
      <c r="M657" s="174"/>
      <c r="N657" s="174"/>
      <c r="O657" s="175"/>
    </row>
    <row r="658" spans="1:15" s="2" customFormat="1" ht="18.75">
      <c r="A658" s="11"/>
      <c r="B658" s="40"/>
      <c r="C658" s="41"/>
      <c r="D658" s="41"/>
      <c r="E658" s="41"/>
      <c r="F658" s="41"/>
      <c r="G658" s="80"/>
      <c r="H658" s="92"/>
      <c r="I658" s="19"/>
      <c r="J658" s="19"/>
      <c r="K658" s="19"/>
      <c r="L658" s="31"/>
      <c r="M658" s="174"/>
      <c r="N658" s="174"/>
      <c r="O658" s="175"/>
    </row>
    <row r="659" spans="1:15" s="2" customFormat="1" ht="18.75">
      <c r="A659" s="11"/>
      <c r="B659" s="40"/>
      <c r="C659" s="41"/>
      <c r="D659" s="41"/>
      <c r="E659" s="41"/>
      <c r="F659" s="41"/>
      <c r="G659" s="80"/>
      <c r="H659" s="92"/>
      <c r="I659" s="19"/>
      <c r="J659" s="19"/>
      <c r="K659" s="19"/>
      <c r="L659" s="31"/>
      <c r="M659" s="174"/>
      <c r="N659" s="174"/>
      <c r="O659" s="175"/>
    </row>
    <row r="660" spans="1:15" s="2" customFormat="1" ht="18.75">
      <c r="A660" s="11"/>
      <c r="B660" s="40"/>
      <c r="C660" s="41"/>
      <c r="D660" s="41"/>
      <c r="E660" s="41"/>
      <c r="F660" s="41"/>
      <c r="G660" s="80"/>
      <c r="H660" s="92"/>
      <c r="I660" s="19"/>
      <c r="J660" s="19"/>
      <c r="K660" s="19"/>
      <c r="L660" s="31"/>
      <c r="M660" s="174"/>
      <c r="N660" s="174"/>
      <c r="O660" s="175"/>
    </row>
    <row r="661" spans="1:15" s="2" customFormat="1" ht="18.75">
      <c r="A661" s="11"/>
      <c r="B661" s="40"/>
      <c r="C661" s="41"/>
      <c r="D661" s="41"/>
      <c r="E661" s="41"/>
      <c r="F661" s="41"/>
      <c r="G661" s="80"/>
      <c r="H661" s="92"/>
      <c r="I661" s="19"/>
      <c r="J661" s="19"/>
      <c r="K661" s="19"/>
      <c r="L661" s="31"/>
      <c r="M661" s="174"/>
      <c r="N661" s="174"/>
      <c r="O661" s="175"/>
    </row>
    <row r="662" spans="2:7" ht="18.75">
      <c r="B662" s="41"/>
      <c r="C662" s="40"/>
      <c r="D662" s="40"/>
      <c r="G662" s="80"/>
    </row>
    <row r="663" spans="2:7" ht="18.75">
      <c r="B663" s="41"/>
      <c r="C663" s="40"/>
      <c r="D663" s="40"/>
      <c r="G663" s="80"/>
    </row>
    <row r="664" spans="2:7" ht="16.5" customHeight="1">
      <c r="B664" s="41"/>
      <c r="C664" s="40"/>
      <c r="D664" s="40"/>
      <c r="E664" s="40"/>
      <c r="G664" s="80"/>
    </row>
    <row r="665" spans="2:7" ht="18.75">
      <c r="B665" s="41"/>
      <c r="C665" s="40"/>
      <c r="D665" s="40"/>
      <c r="E665" s="40"/>
      <c r="G665" s="80"/>
    </row>
    <row r="666" spans="2:7" ht="18.75">
      <c r="B666" s="41"/>
      <c r="C666" s="40"/>
      <c r="G666" s="80"/>
    </row>
    <row r="667" spans="2:7" ht="18.75">
      <c r="B667" s="41"/>
      <c r="C667" s="40"/>
      <c r="G667" s="80"/>
    </row>
    <row r="668" spans="2:7" ht="21" customHeight="1">
      <c r="B668" s="41"/>
      <c r="C668" s="40"/>
      <c r="G668" s="80"/>
    </row>
    <row r="669" spans="2:7" ht="18.75">
      <c r="B669" s="41"/>
      <c r="G669" s="80"/>
    </row>
    <row r="670" spans="2:7" ht="19.5" customHeight="1">
      <c r="B670" s="41"/>
      <c r="G670" s="80"/>
    </row>
    <row r="671" spans="1:28" s="30" customFormat="1" ht="18.75">
      <c r="A671" s="11"/>
      <c r="B671" s="41"/>
      <c r="C671" s="40"/>
      <c r="D671" s="40"/>
      <c r="E671" s="41"/>
      <c r="F671" s="41"/>
      <c r="G671" s="80"/>
      <c r="H671" s="91"/>
      <c r="I671" s="18"/>
      <c r="J671" s="18"/>
      <c r="K671" s="18"/>
      <c r="L671" s="31"/>
      <c r="M671" s="7"/>
      <c r="N671" s="7"/>
      <c r="O671" s="103"/>
      <c r="P671" s="1"/>
      <c r="Q671" s="1"/>
      <c r="R671" s="1"/>
      <c r="S671" s="1"/>
      <c r="T671" s="1"/>
      <c r="U671" s="1"/>
      <c r="V671" s="1"/>
      <c r="W671" s="1"/>
      <c r="X671" s="1"/>
      <c r="Y671" s="1"/>
      <c r="Z671" s="1"/>
      <c r="AA671" s="1"/>
      <c r="AB671" s="1"/>
    </row>
    <row r="672" spans="1:28" s="30" customFormat="1" ht="18.75">
      <c r="A672" s="11"/>
      <c r="B672" s="41"/>
      <c r="C672" s="40"/>
      <c r="D672" s="40"/>
      <c r="E672" s="41"/>
      <c r="F672" s="41"/>
      <c r="G672" s="80"/>
      <c r="H672" s="91"/>
      <c r="I672" s="18"/>
      <c r="J672" s="18"/>
      <c r="K672" s="18"/>
      <c r="L672" s="31"/>
      <c r="M672" s="7"/>
      <c r="N672" s="7"/>
      <c r="O672" s="103"/>
      <c r="P672" s="1"/>
      <c r="Q672" s="1"/>
      <c r="R672" s="1"/>
      <c r="S672" s="1"/>
      <c r="T672" s="1"/>
      <c r="U672" s="1"/>
      <c r="V672" s="1"/>
      <c r="W672" s="1"/>
      <c r="X672" s="1"/>
      <c r="Y672" s="1"/>
      <c r="Z672" s="1"/>
      <c r="AA672" s="1"/>
      <c r="AB672" s="1"/>
    </row>
    <row r="673" spans="1:28" s="30" customFormat="1" ht="36" customHeight="1">
      <c r="A673" s="11"/>
      <c r="B673" s="41"/>
      <c r="C673" s="40"/>
      <c r="D673" s="40"/>
      <c r="E673" s="41"/>
      <c r="F673" s="41"/>
      <c r="G673" s="80"/>
      <c r="H673" s="91"/>
      <c r="I673" s="18"/>
      <c r="J673" s="18"/>
      <c r="K673" s="18"/>
      <c r="L673" s="31"/>
      <c r="M673" s="7"/>
      <c r="N673" s="7"/>
      <c r="O673" s="103"/>
      <c r="P673" s="1"/>
      <c r="Q673" s="1"/>
      <c r="R673" s="1"/>
      <c r="S673" s="1"/>
      <c r="T673" s="1"/>
      <c r="U673" s="1"/>
      <c r="V673" s="1"/>
      <c r="W673" s="1"/>
      <c r="X673" s="1"/>
      <c r="Y673" s="1"/>
      <c r="Z673" s="1"/>
      <c r="AA673" s="1"/>
      <c r="AB673" s="1"/>
    </row>
    <row r="674" spans="1:28" s="30" customFormat="1" ht="38.25" customHeight="1">
      <c r="A674" s="11"/>
      <c r="B674" s="41"/>
      <c r="C674" s="40"/>
      <c r="D674" s="40"/>
      <c r="E674" s="41"/>
      <c r="F674" s="41"/>
      <c r="G674" s="80"/>
      <c r="H674" s="91"/>
      <c r="I674" s="18"/>
      <c r="J674" s="18"/>
      <c r="K674" s="18"/>
      <c r="L674" s="31"/>
      <c r="M674" s="7"/>
      <c r="N674" s="7"/>
      <c r="O674" s="103"/>
      <c r="P674" s="1"/>
      <c r="Q674" s="1"/>
      <c r="R674" s="1"/>
      <c r="S674" s="1"/>
      <c r="T674" s="1"/>
      <c r="U674" s="1"/>
      <c r="V674" s="1"/>
      <c r="W674" s="1"/>
      <c r="X674" s="1"/>
      <c r="Y674" s="1"/>
      <c r="Z674" s="1"/>
      <c r="AA674" s="1"/>
      <c r="AB674" s="1"/>
    </row>
    <row r="675" spans="1:28" s="30" customFormat="1" ht="54" customHeight="1">
      <c r="A675" s="11"/>
      <c r="B675" s="41"/>
      <c r="C675" s="40"/>
      <c r="D675" s="40"/>
      <c r="E675" s="41"/>
      <c r="F675" s="41"/>
      <c r="G675" s="80"/>
      <c r="H675" s="91"/>
      <c r="I675" s="18"/>
      <c r="J675" s="18"/>
      <c r="K675" s="18"/>
      <c r="L675" s="31"/>
      <c r="M675" s="7"/>
      <c r="N675" s="7"/>
      <c r="O675" s="103"/>
      <c r="P675" s="1"/>
      <c r="Q675" s="1"/>
      <c r="R675" s="1"/>
      <c r="S675" s="1"/>
      <c r="T675" s="1"/>
      <c r="U675" s="1"/>
      <c r="V675" s="1"/>
      <c r="W675" s="1"/>
      <c r="X675" s="1"/>
      <c r="Y675" s="1"/>
      <c r="Z675" s="1"/>
      <c r="AA675" s="1"/>
      <c r="AB675" s="1"/>
    </row>
    <row r="676" spans="1:28" s="30" customFormat="1" ht="18.75">
      <c r="A676" s="11"/>
      <c r="B676" s="41"/>
      <c r="C676" s="40"/>
      <c r="D676" s="40"/>
      <c r="E676" s="41"/>
      <c r="F676" s="41"/>
      <c r="G676" s="80"/>
      <c r="H676" s="91"/>
      <c r="I676" s="18"/>
      <c r="J676" s="18"/>
      <c r="K676" s="18"/>
      <c r="L676" s="31"/>
      <c r="M676" s="7"/>
      <c r="N676" s="7"/>
      <c r="O676" s="103"/>
      <c r="P676" s="1"/>
      <c r="Q676" s="1"/>
      <c r="R676" s="1"/>
      <c r="S676" s="1"/>
      <c r="T676" s="1"/>
      <c r="U676" s="1"/>
      <c r="V676" s="1"/>
      <c r="W676" s="1"/>
      <c r="X676" s="1"/>
      <c r="Y676" s="1"/>
      <c r="Z676" s="1"/>
      <c r="AA676" s="1"/>
      <c r="AB676" s="1"/>
    </row>
    <row r="677" spans="1:28" s="30" customFormat="1" ht="50.25" customHeight="1">
      <c r="A677" s="11"/>
      <c r="B677" s="41"/>
      <c r="C677" s="40"/>
      <c r="D677" s="40"/>
      <c r="E677" s="41"/>
      <c r="F677" s="41"/>
      <c r="G677" s="80"/>
      <c r="H677" s="91"/>
      <c r="I677" s="18"/>
      <c r="J677" s="18"/>
      <c r="K677" s="18"/>
      <c r="L677" s="31"/>
      <c r="M677" s="7"/>
      <c r="N677" s="7"/>
      <c r="O677" s="103"/>
      <c r="P677" s="1"/>
      <c r="Q677" s="1"/>
      <c r="R677" s="1"/>
      <c r="S677" s="1"/>
      <c r="T677" s="1"/>
      <c r="U677" s="1"/>
      <c r="V677" s="1"/>
      <c r="W677" s="1"/>
      <c r="X677" s="1"/>
      <c r="Y677" s="1"/>
      <c r="Z677" s="1"/>
      <c r="AA677" s="1"/>
      <c r="AB677" s="1"/>
    </row>
    <row r="678" spans="1:28" s="30" customFormat="1" ht="18.75">
      <c r="A678" s="11"/>
      <c r="B678" s="41"/>
      <c r="C678" s="40"/>
      <c r="D678" s="40"/>
      <c r="E678" s="41"/>
      <c r="F678" s="41"/>
      <c r="G678" s="80"/>
      <c r="H678" s="91"/>
      <c r="I678" s="18"/>
      <c r="J678" s="18"/>
      <c r="K678" s="18"/>
      <c r="L678" s="31"/>
      <c r="M678" s="7"/>
      <c r="N678" s="7"/>
      <c r="O678" s="103"/>
      <c r="P678" s="1"/>
      <c r="Q678" s="1"/>
      <c r="R678" s="1"/>
      <c r="S678" s="1"/>
      <c r="T678" s="1"/>
      <c r="U678" s="1"/>
      <c r="V678" s="1"/>
      <c r="W678" s="1"/>
      <c r="X678" s="1"/>
      <c r="Y678" s="1"/>
      <c r="Z678" s="1"/>
      <c r="AA678" s="1"/>
      <c r="AB678" s="1"/>
    </row>
    <row r="679" spans="1:28" s="30" customFormat="1" ht="18.75">
      <c r="A679" s="11"/>
      <c r="B679" s="41"/>
      <c r="C679" s="40"/>
      <c r="D679" s="40"/>
      <c r="E679" s="41"/>
      <c r="F679" s="41"/>
      <c r="G679" s="80"/>
      <c r="H679" s="91"/>
      <c r="I679" s="18"/>
      <c r="J679" s="18"/>
      <c r="K679" s="18"/>
      <c r="L679" s="31"/>
      <c r="M679" s="7"/>
      <c r="N679" s="7"/>
      <c r="O679" s="103"/>
      <c r="P679" s="1"/>
      <c r="Q679" s="1"/>
      <c r="R679" s="1"/>
      <c r="S679" s="1"/>
      <c r="T679" s="1"/>
      <c r="U679" s="1"/>
      <c r="V679" s="1"/>
      <c r="W679" s="1"/>
      <c r="X679" s="1"/>
      <c r="Y679" s="1"/>
      <c r="Z679" s="1"/>
      <c r="AA679" s="1"/>
      <c r="AB679" s="1"/>
    </row>
    <row r="680" spans="1:28" s="30" customFormat="1" ht="18.75">
      <c r="A680" s="11"/>
      <c r="B680" s="41"/>
      <c r="C680" s="40"/>
      <c r="D680" s="40"/>
      <c r="E680" s="41"/>
      <c r="F680" s="41"/>
      <c r="G680" s="80"/>
      <c r="H680" s="91"/>
      <c r="I680" s="18"/>
      <c r="J680" s="18"/>
      <c r="K680" s="18"/>
      <c r="L680" s="31"/>
      <c r="M680" s="7"/>
      <c r="N680" s="7"/>
      <c r="O680" s="103"/>
      <c r="P680" s="1"/>
      <c r="Q680" s="1"/>
      <c r="R680" s="1"/>
      <c r="S680" s="1"/>
      <c r="T680" s="1"/>
      <c r="U680" s="1"/>
      <c r="V680" s="1"/>
      <c r="W680" s="1"/>
      <c r="X680" s="1"/>
      <c r="Y680" s="1"/>
      <c r="Z680" s="1"/>
      <c r="AA680" s="1"/>
      <c r="AB680" s="1"/>
    </row>
    <row r="681" spans="1:28" s="30" customFormat="1" ht="18.75">
      <c r="A681" s="11"/>
      <c r="B681" s="41"/>
      <c r="C681" s="41"/>
      <c r="D681" s="41"/>
      <c r="E681" s="40"/>
      <c r="F681" s="41"/>
      <c r="G681" s="80"/>
      <c r="H681" s="91"/>
      <c r="I681" s="18"/>
      <c r="J681" s="18"/>
      <c r="K681" s="18"/>
      <c r="L681" s="31"/>
      <c r="M681" s="7"/>
      <c r="N681" s="7"/>
      <c r="O681" s="103"/>
      <c r="P681" s="1"/>
      <c r="Q681" s="1"/>
      <c r="R681" s="1"/>
      <c r="S681" s="1"/>
      <c r="T681" s="1"/>
      <c r="U681" s="1"/>
      <c r="V681" s="1"/>
      <c r="W681" s="1"/>
      <c r="X681" s="1"/>
      <c r="Y681" s="1"/>
      <c r="Z681" s="1"/>
      <c r="AA681" s="1"/>
      <c r="AB681" s="1"/>
    </row>
    <row r="682" spans="1:28" s="30" customFormat="1" ht="18.75">
      <c r="A682" s="11"/>
      <c r="B682" s="41"/>
      <c r="C682" s="41"/>
      <c r="D682" s="41"/>
      <c r="E682" s="40"/>
      <c r="F682" s="41"/>
      <c r="G682" s="80"/>
      <c r="H682" s="91"/>
      <c r="I682" s="18"/>
      <c r="J682" s="18"/>
      <c r="K682" s="18"/>
      <c r="L682" s="31"/>
      <c r="M682" s="7"/>
      <c r="N682" s="7"/>
      <c r="O682" s="103"/>
      <c r="P682" s="1"/>
      <c r="Q682" s="1"/>
      <c r="R682" s="1"/>
      <c r="S682" s="1"/>
      <c r="T682" s="1"/>
      <c r="U682" s="1"/>
      <c r="V682" s="1"/>
      <c r="W682" s="1"/>
      <c r="X682" s="1"/>
      <c r="Y682" s="1"/>
      <c r="Z682" s="1"/>
      <c r="AA682" s="1"/>
      <c r="AB682" s="1"/>
    </row>
    <row r="683" spans="1:28" s="30" customFormat="1" ht="18.75">
      <c r="A683" s="11"/>
      <c r="B683" s="41"/>
      <c r="C683" s="41"/>
      <c r="D683" s="41"/>
      <c r="E683" s="40"/>
      <c r="F683" s="41"/>
      <c r="G683" s="80"/>
      <c r="H683" s="91"/>
      <c r="I683" s="18"/>
      <c r="J683" s="18"/>
      <c r="K683" s="18"/>
      <c r="L683" s="31"/>
      <c r="M683" s="7"/>
      <c r="N683" s="7"/>
      <c r="O683" s="103"/>
      <c r="P683" s="1"/>
      <c r="Q683" s="1"/>
      <c r="R683" s="1"/>
      <c r="S683" s="1"/>
      <c r="T683" s="1"/>
      <c r="U683" s="1"/>
      <c r="V683" s="1"/>
      <c r="W683" s="1"/>
      <c r="X683" s="1"/>
      <c r="Y683" s="1"/>
      <c r="Z683" s="1"/>
      <c r="AA683" s="1"/>
      <c r="AB683" s="1"/>
    </row>
    <row r="684" spans="1:28" s="30" customFormat="1" ht="18.75">
      <c r="A684" s="11"/>
      <c r="B684" s="41"/>
      <c r="C684" s="41"/>
      <c r="D684" s="41"/>
      <c r="E684" s="40"/>
      <c r="F684" s="41"/>
      <c r="G684" s="80"/>
      <c r="H684" s="91"/>
      <c r="I684" s="18"/>
      <c r="J684" s="18"/>
      <c r="K684" s="18"/>
      <c r="L684" s="31"/>
      <c r="M684" s="7"/>
      <c r="N684" s="7"/>
      <c r="O684" s="103"/>
      <c r="P684" s="1"/>
      <c r="Q684" s="1"/>
      <c r="R684" s="1"/>
      <c r="S684" s="1"/>
      <c r="T684" s="1"/>
      <c r="U684" s="1"/>
      <c r="V684" s="1"/>
      <c r="W684" s="1"/>
      <c r="X684" s="1"/>
      <c r="Y684" s="1"/>
      <c r="Z684" s="1"/>
      <c r="AA684" s="1"/>
      <c r="AB684" s="1"/>
    </row>
    <row r="685" spans="1:28" s="30" customFormat="1" ht="18.75">
      <c r="A685" s="11"/>
      <c r="B685" s="41"/>
      <c r="C685" s="41"/>
      <c r="D685" s="41"/>
      <c r="E685" s="40"/>
      <c r="F685" s="41"/>
      <c r="G685" s="80"/>
      <c r="H685" s="91"/>
      <c r="I685" s="18"/>
      <c r="J685" s="18"/>
      <c r="K685" s="18"/>
      <c r="L685" s="31"/>
      <c r="M685" s="7"/>
      <c r="N685" s="7"/>
      <c r="O685" s="103"/>
      <c r="P685" s="1"/>
      <c r="Q685" s="1"/>
      <c r="R685" s="1"/>
      <c r="S685" s="1"/>
      <c r="T685" s="1"/>
      <c r="U685" s="1"/>
      <c r="V685" s="1"/>
      <c r="W685" s="1"/>
      <c r="X685" s="1"/>
      <c r="Y685" s="1"/>
      <c r="Z685" s="1"/>
      <c r="AA685" s="1"/>
      <c r="AB685" s="1"/>
    </row>
    <row r="686" spans="1:28" s="30" customFormat="1" ht="18.75">
      <c r="A686" s="11"/>
      <c r="B686" s="41"/>
      <c r="C686" s="41"/>
      <c r="D686" s="41"/>
      <c r="E686" s="40"/>
      <c r="F686" s="41"/>
      <c r="G686" s="80"/>
      <c r="H686" s="91"/>
      <c r="I686" s="18"/>
      <c r="J686" s="18"/>
      <c r="K686" s="18"/>
      <c r="L686" s="31"/>
      <c r="M686" s="7"/>
      <c r="N686" s="7"/>
      <c r="O686" s="103"/>
      <c r="P686" s="1"/>
      <c r="Q686" s="1"/>
      <c r="R686" s="1"/>
      <c r="S686" s="1"/>
      <c r="T686" s="1"/>
      <c r="U686" s="1"/>
      <c r="V686" s="1"/>
      <c r="W686" s="1"/>
      <c r="X686" s="1"/>
      <c r="Y686" s="1"/>
      <c r="Z686" s="1"/>
      <c r="AA686" s="1"/>
      <c r="AB686" s="1"/>
    </row>
    <row r="687" spans="2:7" ht="18.75">
      <c r="B687" s="41"/>
      <c r="E687" s="40"/>
      <c r="G687" s="80"/>
    </row>
    <row r="688" spans="2:7" ht="18.75">
      <c r="B688" s="41"/>
      <c r="G688" s="80"/>
    </row>
    <row r="689" spans="2:7" ht="18.75">
      <c r="B689" s="41"/>
      <c r="G689" s="80"/>
    </row>
    <row r="690" spans="2:7" ht="18.75">
      <c r="B690" s="41"/>
      <c r="G690" s="80"/>
    </row>
    <row r="691" spans="2:7" ht="18.75">
      <c r="B691" s="41"/>
      <c r="G691" s="80"/>
    </row>
    <row r="692" spans="2:15" s="6" customFormat="1" ht="18.75">
      <c r="B692" s="40"/>
      <c r="C692" s="40"/>
      <c r="D692" s="40"/>
      <c r="E692" s="40"/>
      <c r="F692" s="40"/>
      <c r="G692" s="80"/>
      <c r="H692" s="90"/>
      <c r="I692" s="14"/>
      <c r="J692" s="14"/>
      <c r="K692" s="14"/>
      <c r="L692" s="34"/>
      <c r="O692" s="101"/>
    </row>
    <row r="693" spans="1:15" s="5" customFormat="1" ht="18.75">
      <c r="A693" s="6"/>
      <c r="B693" s="40"/>
      <c r="C693" s="40"/>
      <c r="D693" s="40"/>
      <c r="E693" s="40"/>
      <c r="F693" s="40"/>
      <c r="G693" s="80"/>
      <c r="H693" s="93"/>
      <c r="I693" s="13"/>
      <c r="J693" s="13"/>
      <c r="K693" s="13"/>
      <c r="L693" s="34"/>
      <c r="O693" s="102"/>
    </row>
    <row r="694" spans="1:15" s="5" customFormat="1" ht="18.75">
      <c r="A694" s="6"/>
      <c r="B694" s="40"/>
      <c r="C694" s="40"/>
      <c r="D694" s="40"/>
      <c r="E694" s="40"/>
      <c r="F694" s="40"/>
      <c r="G694" s="80"/>
      <c r="H694" s="93"/>
      <c r="I694" s="13"/>
      <c r="J694" s="13"/>
      <c r="K694" s="13"/>
      <c r="L694" s="34"/>
      <c r="O694" s="102"/>
    </row>
    <row r="695" spans="1:15" s="5" customFormat="1" ht="18.75">
      <c r="A695" s="6"/>
      <c r="B695" s="40"/>
      <c r="C695" s="40"/>
      <c r="D695" s="40"/>
      <c r="E695" s="40"/>
      <c r="F695" s="40"/>
      <c r="G695" s="80"/>
      <c r="H695" s="93"/>
      <c r="I695" s="13"/>
      <c r="J695" s="13"/>
      <c r="K695" s="13"/>
      <c r="L695" s="34"/>
      <c r="O695" s="102"/>
    </row>
    <row r="696" spans="1:15" s="5" customFormat="1" ht="48" customHeight="1">
      <c r="A696" s="11"/>
      <c r="B696" s="41"/>
      <c r="C696" s="40"/>
      <c r="D696" s="40"/>
      <c r="E696" s="41"/>
      <c r="F696" s="41"/>
      <c r="G696" s="80"/>
      <c r="H696" s="93"/>
      <c r="I696" s="13"/>
      <c r="J696" s="13"/>
      <c r="K696" s="13"/>
      <c r="L696" s="34"/>
      <c r="O696" s="102"/>
    </row>
    <row r="697" spans="1:15" s="5" customFormat="1" ht="18.75">
      <c r="A697" s="11"/>
      <c r="B697" s="41"/>
      <c r="C697" s="40"/>
      <c r="D697" s="40"/>
      <c r="E697" s="41"/>
      <c r="F697" s="41"/>
      <c r="G697" s="80"/>
      <c r="H697" s="93"/>
      <c r="I697" s="13"/>
      <c r="J697" s="13"/>
      <c r="K697" s="13"/>
      <c r="L697" s="34"/>
      <c r="O697" s="102"/>
    </row>
    <row r="698" spans="1:15" s="5" customFormat="1" ht="18.75">
      <c r="A698" s="11"/>
      <c r="B698" s="41"/>
      <c r="C698" s="40"/>
      <c r="D698" s="40"/>
      <c r="E698" s="41"/>
      <c r="F698" s="41"/>
      <c r="G698" s="80"/>
      <c r="H698" s="93"/>
      <c r="I698" s="13"/>
      <c r="J698" s="13"/>
      <c r="K698" s="13"/>
      <c r="L698" s="34"/>
      <c r="O698" s="102"/>
    </row>
    <row r="699" spans="1:15" s="5" customFormat="1" ht="18.75">
      <c r="A699" s="11"/>
      <c r="B699" s="41"/>
      <c r="C699" s="40"/>
      <c r="D699" s="40"/>
      <c r="E699" s="41"/>
      <c r="F699" s="41"/>
      <c r="G699" s="80"/>
      <c r="H699" s="93"/>
      <c r="I699" s="13"/>
      <c r="J699" s="13"/>
      <c r="K699" s="13"/>
      <c r="L699" s="34"/>
      <c r="O699" s="102"/>
    </row>
    <row r="700" spans="1:15" s="5" customFormat="1" ht="18.75">
      <c r="A700" s="6"/>
      <c r="B700" s="41"/>
      <c r="C700" s="40"/>
      <c r="D700" s="40"/>
      <c r="E700" s="41"/>
      <c r="F700" s="41"/>
      <c r="G700" s="80"/>
      <c r="H700" s="93"/>
      <c r="I700" s="13"/>
      <c r="J700" s="13"/>
      <c r="K700" s="13"/>
      <c r="L700" s="34"/>
      <c r="O700" s="102"/>
    </row>
    <row r="701" spans="1:15" s="5" customFormat="1" ht="18.75">
      <c r="A701" s="11"/>
      <c r="B701" s="41"/>
      <c r="C701" s="40"/>
      <c r="D701" s="40"/>
      <c r="E701" s="41"/>
      <c r="F701" s="41"/>
      <c r="G701" s="80"/>
      <c r="H701" s="93"/>
      <c r="I701" s="13"/>
      <c r="J701" s="13"/>
      <c r="K701" s="13"/>
      <c r="L701" s="34"/>
      <c r="O701" s="102"/>
    </row>
    <row r="702" spans="1:15" s="5" customFormat="1" ht="48" customHeight="1">
      <c r="A702" s="11"/>
      <c r="B702" s="41"/>
      <c r="C702" s="40"/>
      <c r="D702" s="40"/>
      <c r="E702" s="41"/>
      <c r="F702" s="41"/>
      <c r="G702" s="80"/>
      <c r="H702" s="93"/>
      <c r="I702" s="13"/>
      <c r="J702" s="13"/>
      <c r="K702" s="13"/>
      <c r="L702" s="34"/>
      <c r="O702" s="102"/>
    </row>
    <row r="703" spans="1:15" s="5" customFormat="1" ht="18.75">
      <c r="A703" s="11"/>
      <c r="B703" s="41"/>
      <c r="C703" s="40"/>
      <c r="D703" s="40"/>
      <c r="E703" s="41"/>
      <c r="F703" s="41"/>
      <c r="G703" s="80"/>
      <c r="H703" s="93"/>
      <c r="I703" s="13"/>
      <c r="J703" s="13"/>
      <c r="K703" s="13"/>
      <c r="L703" s="34"/>
      <c r="O703" s="102"/>
    </row>
    <row r="704" spans="1:15" s="8" customFormat="1" ht="18.75">
      <c r="A704" s="20"/>
      <c r="B704" s="41"/>
      <c r="C704" s="41"/>
      <c r="D704" s="41"/>
      <c r="E704" s="40"/>
      <c r="F704" s="41"/>
      <c r="G704" s="80"/>
      <c r="H704" s="91"/>
      <c r="I704" s="18"/>
      <c r="J704" s="18"/>
      <c r="K704" s="18"/>
      <c r="L704" s="35"/>
      <c r="M704" s="176"/>
      <c r="N704" s="176"/>
      <c r="O704" s="177"/>
    </row>
    <row r="705" spans="1:15" s="8" customFormat="1" ht="18.75">
      <c r="A705" s="20"/>
      <c r="B705" s="41"/>
      <c r="C705" s="41"/>
      <c r="D705" s="41"/>
      <c r="E705" s="40"/>
      <c r="F705" s="41"/>
      <c r="G705" s="80"/>
      <c r="H705" s="91"/>
      <c r="I705" s="18"/>
      <c r="J705" s="18"/>
      <c r="K705" s="18"/>
      <c r="L705" s="35"/>
      <c r="M705" s="176"/>
      <c r="N705" s="176"/>
      <c r="O705" s="177"/>
    </row>
    <row r="706" spans="1:15" s="8" customFormat="1" ht="18.75">
      <c r="A706" s="20"/>
      <c r="B706" s="41"/>
      <c r="C706" s="41"/>
      <c r="D706" s="41"/>
      <c r="E706" s="40"/>
      <c r="F706" s="41"/>
      <c r="G706" s="80"/>
      <c r="H706" s="91"/>
      <c r="I706" s="18"/>
      <c r="J706" s="18"/>
      <c r="K706" s="18"/>
      <c r="L706" s="35"/>
      <c r="M706" s="176"/>
      <c r="N706" s="176"/>
      <c r="O706" s="177"/>
    </row>
    <row r="707" spans="1:15" s="8" customFormat="1" ht="18.75">
      <c r="A707" s="20"/>
      <c r="B707" s="41"/>
      <c r="C707" s="41"/>
      <c r="D707" s="41"/>
      <c r="E707" s="40"/>
      <c r="F707" s="41"/>
      <c r="G707" s="80"/>
      <c r="H707" s="91"/>
      <c r="I707" s="18"/>
      <c r="J707" s="18"/>
      <c r="K707" s="18"/>
      <c r="L707" s="35"/>
      <c r="M707" s="176"/>
      <c r="N707" s="176"/>
      <c r="O707" s="177"/>
    </row>
    <row r="708" spans="1:15" s="8" customFormat="1" ht="18.75">
      <c r="A708" s="15"/>
      <c r="B708" s="41"/>
      <c r="C708" s="41"/>
      <c r="D708" s="41"/>
      <c r="E708" s="41"/>
      <c r="F708" s="41"/>
      <c r="G708" s="80"/>
      <c r="H708" s="91"/>
      <c r="I708" s="18"/>
      <c r="J708" s="18"/>
      <c r="K708" s="18"/>
      <c r="L708" s="35"/>
      <c r="M708" s="176"/>
      <c r="N708" s="176"/>
      <c r="O708" s="177"/>
    </row>
    <row r="709" spans="1:15" s="8" customFormat="1" ht="18.75">
      <c r="A709" s="15"/>
      <c r="B709" s="41"/>
      <c r="C709" s="41"/>
      <c r="D709" s="41"/>
      <c r="E709" s="41"/>
      <c r="F709" s="41"/>
      <c r="G709" s="80"/>
      <c r="H709" s="91"/>
      <c r="I709" s="18"/>
      <c r="J709" s="18"/>
      <c r="K709" s="18"/>
      <c r="L709" s="35"/>
      <c r="M709" s="176"/>
      <c r="N709" s="176"/>
      <c r="O709" s="177"/>
    </row>
    <row r="710" spans="1:15" s="8" customFormat="1" ht="49.5" customHeight="1">
      <c r="A710" s="6"/>
      <c r="B710" s="41"/>
      <c r="C710" s="41"/>
      <c r="D710" s="41"/>
      <c r="E710" s="41"/>
      <c r="F710" s="41"/>
      <c r="G710" s="80"/>
      <c r="H710" s="91"/>
      <c r="I710" s="18"/>
      <c r="J710" s="18"/>
      <c r="K710" s="18"/>
      <c r="L710" s="35"/>
      <c r="M710" s="176"/>
      <c r="N710" s="176"/>
      <c r="O710" s="177"/>
    </row>
    <row r="711" spans="1:15" s="8" customFormat="1" ht="18.75">
      <c r="A711" s="15"/>
      <c r="B711" s="41"/>
      <c r="C711" s="41"/>
      <c r="D711" s="41"/>
      <c r="E711" s="41"/>
      <c r="F711" s="41"/>
      <c r="G711" s="80"/>
      <c r="H711" s="91"/>
      <c r="I711" s="18"/>
      <c r="J711" s="18"/>
      <c r="K711" s="18"/>
      <c r="L711" s="35"/>
      <c r="M711" s="176"/>
      <c r="N711" s="176"/>
      <c r="O711" s="177"/>
    </row>
    <row r="712" spans="1:15" s="8" customFormat="1" ht="18.75">
      <c r="A712" s="11"/>
      <c r="B712" s="41"/>
      <c r="C712" s="41"/>
      <c r="D712" s="41"/>
      <c r="E712" s="41"/>
      <c r="F712" s="41"/>
      <c r="G712" s="80"/>
      <c r="H712" s="91"/>
      <c r="I712" s="18"/>
      <c r="J712" s="18"/>
      <c r="K712" s="18"/>
      <c r="L712" s="35"/>
      <c r="M712" s="176"/>
      <c r="N712" s="176"/>
      <c r="O712" s="177"/>
    </row>
    <row r="713" spans="1:15" s="8" customFormat="1" ht="18.75">
      <c r="A713" s="15"/>
      <c r="B713" s="41"/>
      <c r="C713" s="41"/>
      <c r="D713" s="41"/>
      <c r="E713" s="41"/>
      <c r="F713" s="41"/>
      <c r="G713" s="80"/>
      <c r="H713" s="91"/>
      <c r="I713" s="18"/>
      <c r="J713" s="18"/>
      <c r="K713" s="18"/>
      <c r="L713" s="35"/>
      <c r="M713" s="176"/>
      <c r="N713" s="176"/>
      <c r="O713" s="177"/>
    </row>
    <row r="714" spans="1:15" s="8" customFormat="1" ht="18.75">
      <c r="A714" s="20"/>
      <c r="B714" s="41"/>
      <c r="C714" s="41"/>
      <c r="D714" s="41"/>
      <c r="E714" s="40"/>
      <c r="F714" s="41"/>
      <c r="G714" s="80"/>
      <c r="H714" s="91"/>
      <c r="I714" s="18"/>
      <c r="J714" s="18"/>
      <c r="K714" s="18"/>
      <c r="L714" s="35"/>
      <c r="M714" s="176"/>
      <c r="N714" s="176"/>
      <c r="O714" s="177"/>
    </row>
    <row r="715" spans="1:15" s="8" customFormat="1" ht="18.75">
      <c r="A715" s="50"/>
      <c r="B715" s="41"/>
      <c r="C715" s="41"/>
      <c r="D715" s="41"/>
      <c r="E715" s="40"/>
      <c r="F715" s="41"/>
      <c r="G715" s="80"/>
      <c r="H715" s="91"/>
      <c r="I715" s="18"/>
      <c r="J715" s="18"/>
      <c r="K715" s="18"/>
      <c r="L715" s="35"/>
      <c r="M715" s="176"/>
      <c r="N715" s="176"/>
      <c r="O715" s="177"/>
    </row>
    <row r="716" spans="1:15" s="8" customFormat="1" ht="18.75">
      <c r="A716" s="20"/>
      <c r="B716" s="41"/>
      <c r="C716" s="41"/>
      <c r="D716" s="41"/>
      <c r="E716" s="40"/>
      <c r="F716" s="41"/>
      <c r="G716" s="80"/>
      <c r="H716" s="91"/>
      <c r="I716" s="18"/>
      <c r="J716" s="18"/>
      <c r="K716" s="18"/>
      <c r="L716" s="35"/>
      <c r="M716" s="176"/>
      <c r="N716" s="176"/>
      <c r="O716" s="177"/>
    </row>
    <row r="717" spans="1:15" s="8" customFormat="1" ht="18.75">
      <c r="A717" s="20"/>
      <c r="B717" s="41"/>
      <c r="C717" s="41"/>
      <c r="D717" s="41"/>
      <c r="E717" s="40"/>
      <c r="F717" s="41"/>
      <c r="G717" s="80"/>
      <c r="H717" s="91"/>
      <c r="I717" s="18"/>
      <c r="J717" s="18"/>
      <c r="K717" s="18"/>
      <c r="L717" s="35"/>
      <c r="M717" s="176"/>
      <c r="N717" s="176"/>
      <c r="O717" s="177"/>
    </row>
    <row r="718" spans="1:15" s="8" customFormat="1" ht="18.75">
      <c r="A718" s="20"/>
      <c r="B718" s="41"/>
      <c r="C718" s="41"/>
      <c r="D718" s="41"/>
      <c r="E718" s="40"/>
      <c r="F718" s="41"/>
      <c r="G718" s="80"/>
      <c r="H718" s="91"/>
      <c r="I718" s="18"/>
      <c r="J718" s="18"/>
      <c r="K718" s="18"/>
      <c r="L718" s="35"/>
      <c r="M718" s="176"/>
      <c r="N718" s="176"/>
      <c r="O718" s="177"/>
    </row>
    <row r="719" spans="1:15" s="8" customFormat="1" ht="18.75">
      <c r="A719" s="20"/>
      <c r="B719" s="41"/>
      <c r="C719" s="41"/>
      <c r="D719" s="41"/>
      <c r="E719" s="40"/>
      <c r="F719" s="41"/>
      <c r="G719" s="80"/>
      <c r="H719" s="91"/>
      <c r="I719" s="18"/>
      <c r="J719" s="18"/>
      <c r="K719" s="18"/>
      <c r="L719" s="35"/>
      <c r="M719" s="176"/>
      <c r="N719" s="176"/>
      <c r="O719" s="177"/>
    </row>
    <row r="720" spans="2:7" ht="18.75">
      <c r="B720" s="41"/>
      <c r="C720" s="40"/>
      <c r="D720" s="40"/>
      <c r="G720" s="80"/>
    </row>
    <row r="721" spans="1:7" ht="32.25" customHeight="1">
      <c r="A721" s="20"/>
      <c r="B721" s="41"/>
      <c r="E721" s="40"/>
      <c r="G721" s="80"/>
    </row>
    <row r="722" spans="1:7" ht="18.75">
      <c r="A722" s="20"/>
      <c r="B722" s="41"/>
      <c r="E722" s="40"/>
      <c r="G722" s="80"/>
    </row>
    <row r="723" spans="1:7" ht="18.75">
      <c r="A723" s="20"/>
      <c r="B723" s="41"/>
      <c r="E723" s="40"/>
      <c r="G723" s="80"/>
    </row>
    <row r="724" spans="1:7" ht="32.25" customHeight="1">
      <c r="A724" s="20"/>
      <c r="B724" s="41"/>
      <c r="E724" s="40"/>
      <c r="G724" s="80"/>
    </row>
    <row r="725" spans="1:7" ht="18.75">
      <c r="A725" s="20"/>
      <c r="B725" s="41"/>
      <c r="E725" s="40"/>
      <c r="G725" s="80"/>
    </row>
    <row r="726" spans="1:7" ht="33.75" customHeight="1">
      <c r="A726" s="6"/>
      <c r="G726" s="80"/>
    </row>
    <row r="727" spans="2:7" ht="18.75">
      <c r="B727" s="41"/>
      <c r="E727" s="40"/>
      <c r="G727" s="80"/>
    </row>
    <row r="728" spans="1:15" s="6" customFormat="1" ht="18.75">
      <c r="A728" s="5"/>
      <c r="B728" s="44"/>
      <c r="C728" s="45"/>
      <c r="D728" s="45"/>
      <c r="E728" s="45"/>
      <c r="F728" s="45"/>
      <c r="G728" s="79"/>
      <c r="H728" s="90"/>
      <c r="I728" s="14"/>
      <c r="J728" s="14"/>
      <c r="K728" s="14"/>
      <c r="L728" s="34"/>
      <c r="O728" s="101"/>
    </row>
    <row r="729" spans="2:15" s="6" customFormat="1" ht="18.75">
      <c r="B729" s="40"/>
      <c r="C729" s="40"/>
      <c r="D729" s="40"/>
      <c r="E729" s="41"/>
      <c r="F729" s="40"/>
      <c r="G729" s="80"/>
      <c r="H729" s="90"/>
      <c r="I729" s="14"/>
      <c r="J729" s="14"/>
      <c r="K729" s="14"/>
      <c r="L729" s="34"/>
      <c r="O729" s="101"/>
    </row>
    <row r="730" spans="2:15" s="6" customFormat="1" ht="18.75">
      <c r="B730" s="40"/>
      <c r="C730" s="40"/>
      <c r="D730" s="40"/>
      <c r="E730" s="41"/>
      <c r="F730" s="40"/>
      <c r="G730" s="80"/>
      <c r="H730" s="90"/>
      <c r="I730" s="14"/>
      <c r="J730" s="14"/>
      <c r="K730" s="14"/>
      <c r="L730" s="34"/>
      <c r="O730" s="101"/>
    </row>
    <row r="731" spans="2:15" s="6" customFormat="1" ht="19.5" customHeight="1">
      <c r="B731" s="40"/>
      <c r="C731" s="40"/>
      <c r="D731" s="40"/>
      <c r="E731" s="40"/>
      <c r="F731" s="40"/>
      <c r="G731" s="80"/>
      <c r="H731" s="90"/>
      <c r="I731" s="14"/>
      <c r="J731" s="14"/>
      <c r="K731" s="14"/>
      <c r="L731" s="34"/>
      <c r="O731" s="101"/>
    </row>
    <row r="732" spans="2:15" s="6" customFormat="1" ht="18.75">
      <c r="B732" s="40"/>
      <c r="C732" s="40"/>
      <c r="D732" s="40"/>
      <c r="E732" s="40"/>
      <c r="F732" s="40"/>
      <c r="G732" s="80"/>
      <c r="H732" s="90"/>
      <c r="I732" s="14"/>
      <c r="J732" s="14"/>
      <c r="K732" s="14"/>
      <c r="L732" s="34"/>
      <c r="O732" s="101"/>
    </row>
    <row r="733" spans="2:15" s="6" customFormat="1" ht="18.75">
      <c r="B733" s="40"/>
      <c r="C733" s="40"/>
      <c r="D733" s="40"/>
      <c r="E733" s="40"/>
      <c r="F733" s="40"/>
      <c r="G733" s="80"/>
      <c r="H733" s="90"/>
      <c r="I733" s="14"/>
      <c r="J733" s="14"/>
      <c r="K733" s="14"/>
      <c r="L733" s="34"/>
      <c r="O733" s="101"/>
    </row>
    <row r="734" spans="2:15" s="6" customFormat="1" ht="21" customHeight="1">
      <c r="B734" s="40"/>
      <c r="C734" s="40"/>
      <c r="D734" s="40"/>
      <c r="E734" s="40"/>
      <c r="F734" s="40"/>
      <c r="G734" s="80"/>
      <c r="H734" s="90"/>
      <c r="I734" s="14"/>
      <c r="J734" s="14"/>
      <c r="K734" s="14"/>
      <c r="L734" s="34"/>
      <c r="O734" s="101"/>
    </row>
    <row r="735" spans="2:15" s="6" customFormat="1" ht="18.75">
      <c r="B735" s="40"/>
      <c r="C735" s="40"/>
      <c r="D735" s="40"/>
      <c r="E735" s="40"/>
      <c r="F735" s="40"/>
      <c r="G735" s="79"/>
      <c r="H735" s="90"/>
      <c r="I735" s="14"/>
      <c r="J735" s="14"/>
      <c r="K735" s="14"/>
      <c r="L735" s="34"/>
      <c r="O735" s="101"/>
    </row>
    <row r="736" spans="1:15" s="2" customFormat="1" ht="18.75">
      <c r="A736" s="17"/>
      <c r="B736" s="45"/>
      <c r="C736" s="45"/>
      <c r="D736" s="45"/>
      <c r="E736" s="45"/>
      <c r="F736" s="45"/>
      <c r="G736" s="79"/>
      <c r="H736" s="92"/>
      <c r="I736" s="19"/>
      <c r="J736" s="19"/>
      <c r="K736" s="19"/>
      <c r="L736" s="31"/>
      <c r="M736" s="174"/>
      <c r="N736" s="174"/>
      <c r="O736" s="175"/>
    </row>
    <row r="737" spans="2:7" ht="18.75">
      <c r="B737" s="41"/>
      <c r="C737" s="40"/>
      <c r="D737" s="40"/>
      <c r="G737" s="80"/>
    </row>
    <row r="738" spans="2:7" ht="18.75">
      <c r="B738" s="41"/>
      <c r="C738" s="40"/>
      <c r="D738" s="40"/>
      <c r="G738" s="80"/>
    </row>
    <row r="739" spans="2:7" ht="18.75">
      <c r="B739" s="41"/>
      <c r="C739" s="40"/>
      <c r="D739" s="40"/>
      <c r="G739" s="80"/>
    </row>
    <row r="740" spans="2:7" ht="17.25" customHeight="1">
      <c r="B740" s="41"/>
      <c r="C740" s="40"/>
      <c r="D740" s="40"/>
      <c r="G740" s="80"/>
    </row>
    <row r="741" spans="2:7" ht="18.75">
      <c r="B741" s="41"/>
      <c r="C741" s="40"/>
      <c r="D741" s="40"/>
      <c r="G741" s="80"/>
    </row>
    <row r="742" spans="2:7" ht="18.75">
      <c r="B742" s="41"/>
      <c r="C742" s="40"/>
      <c r="D742" s="40"/>
      <c r="G742" s="80"/>
    </row>
    <row r="743" spans="2:7" ht="18.75">
      <c r="B743" s="41"/>
      <c r="C743" s="40"/>
      <c r="D743" s="40"/>
      <c r="G743" s="80"/>
    </row>
    <row r="744" spans="2:7" ht="18.75">
      <c r="B744" s="41"/>
      <c r="C744" s="40"/>
      <c r="D744" s="40"/>
      <c r="G744" s="80"/>
    </row>
    <row r="745" spans="2:7" ht="18.75">
      <c r="B745" s="41"/>
      <c r="E745" s="40"/>
      <c r="G745" s="80"/>
    </row>
    <row r="746" spans="2:7" ht="18.75">
      <c r="B746" s="41"/>
      <c r="E746" s="40"/>
      <c r="G746" s="80"/>
    </row>
    <row r="747" spans="2:7" ht="18.75">
      <c r="B747" s="41"/>
      <c r="E747" s="40"/>
      <c r="G747" s="80"/>
    </row>
    <row r="748" spans="2:15" s="6" customFormat="1" ht="18.75">
      <c r="B748" s="40"/>
      <c r="C748" s="40"/>
      <c r="D748" s="40"/>
      <c r="E748" s="40"/>
      <c r="F748" s="40"/>
      <c r="G748" s="80"/>
      <c r="H748" s="90"/>
      <c r="I748" s="14"/>
      <c r="J748" s="14"/>
      <c r="K748" s="14"/>
      <c r="L748" s="34"/>
      <c r="O748" s="101"/>
    </row>
    <row r="749" spans="2:15" s="6" customFormat="1" ht="19.5" customHeight="1">
      <c r="B749" s="40"/>
      <c r="C749" s="40"/>
      <c r="D749" s="40"/>
      <c r="E749" s="40"/>
      <c r="F749" s="40"/>
      <c r="G749" s="80"/>
      <c r="H749" s="90"/>
      <c r="I749" s="14"/>
      <c r="J749" s="14"/>
      <c r="K749" s="14"/>
      <c r="L749" s="34"/>
      <c r="O749" s="101"/>
    </row>
    <row r="750" spans="2:15" s="6" customFormat="1" ht="18.75">
      <c r="B750" s="40"/>
      <c r="C750" s="40"/>
      <c r="D750" s="40"/>
      <c r="E750" s="40"/>
      <c r="F750" s="40"/>
      <c r="G750" s="80"/>
      <c r="H750" s="90"/>
      <c r="I750" s="14"/>
      <c r="J750" s="14"/>
      <c r="K750" s="14"/>
      <c r="L750" s="34"/>
      <c r="O750" s="101"/>
    </row>
    <row r="751" spans="2:15" s="6" customFormat="1" ht="18.75">
      <c r="B751" s="40"/>
      <c r="C751" s="40"/>
      <c r="D751" s="40"/>
      <c r="E751" s="40"/>
      <c r="F751" s="40"/>
      <c r="G751" s="80"/>
      <c r="H751" s="90"/>
      <c r="I751" s="14"/>
      <c r="J751" s="14"/>
      <c r="K751" s="14"/>
      <c r="L751" s="34"/>
      <c r="O751" s="101"/>
    </row>
    <row r="752" spans="2:15" s="6" customFormat="1" ht="18.75">
      <c r="B752" s="40"/>
      <c r="C752" s="40"/>
      <c r="D752" s="40"/>
      <c r="E752" s="40"/>
      <c r="F752" s="40"/>
      <c r="G752" s="80"/>
      <c r="H752" s="90"/>
      <c r="I752" s="14"/>
      <c r="J752" s="14"/>
      <c r="K752" s="14"/>
      <c r="L752" s="34"/>
      <c r="O752" s="101"/>
    </row>
    <row r="753" spans="1:15" s="6" customFormat="1" ht="18.75">
      <c r="A753" s="11"/>
      <c r="B753" s="41"/>
      <c r="C753" s="40"/>
      <c r="D753" s="40"/>
      <c r="E753" s="41"/>
      <c r="F753" s="41"/>
      <c r="G753" s="80"/>
      <c r="H753" s="90"/>
      <c r="I753" s="14"/>
      <c r="J753" s="14"/>
      <c r="K753" s="14"/>
      <c r="L753" s="34"/>
      <c r="O753" s="101"/>
    </row>
    <row r="754" spans="1:15" s="6" customFormat="1" ht="18.75">
      <c r="A754" s="11"/>
      <c r="B754" s="40"/>
      <c r="C754" s="40"/>
      <c r="D754" s="40"/>
      <c r="E754" s="41"/>
      <c r="F754" s="41"/>
      <c r="G754" s="80"/>
      <c r="H754" s="90"/>
      <c r="I754" s="14"/>
      <c r="J754" s="14"/>
      <c r="K754" s="14"/>
      <c r="L754" s="34"/>
      <c r="O754" s="101"/>
    </row>
    <row r="755" spans="1:15" s="6" customFormat="1" ht="18.75">
      <c r="A755" s="11"/>
      <c r="B755" s="40"/>
      <c r="C755" s="40"/>
      <c r="D755" s="40"/>
      <c r="E755" s="41"/>
      <c r="F755" s="41"/>
      <c r="G755" s="80"/>
      <c r="H755" s="90"/>
      <c r="I755" s="14"/>
      <c r="J755" s="14"/>
      <c r="K755" s="14"/>
      <c r="L755" s="34"/>
      <c r="O755" s="101"/>
    </row>
    <row r="756" spans="1:15" s="6" customFormat="1" ht="18.75">
      <c r="A756" s="11"/>
      <c r="B756" s="40"/>
      <c r="C756" s="40"/>
      <c r="D756" s="40"/>
      <c r="E756" s="41"/>
      <c r="F756" s="41"/>
      <c r="G756" s="80"/>
      <c r="H756" s="90"/>
      <c r="I756" s="14"/>
      <c r="J756" s="14"/>
      <c r="K756" s="14"/>
      <c r="L756" s="34"/>
      <c r="O756" s="101"/>
    </row>
    <row r="757" spans="1:15" s="6" customFormat="1" ht="18.75">
      <c r="A757" s="11"/>
      <c r="B757" s="40"/>
      <c r="C757" s="40"/>
      <c r="D757" s="40"/>
      <c r="E757" s="41"/>
      <c r="F757" s="41"/>
      <c r="G757" s="80"/>
      <c r="H757" s="90"/>
      <c r="I757" s="14"/>
      <c r="J757" s="14"/>
      <c r="K757" s="14"/>
      <c r="L757" s="34"/>
      <c r="O757" s="101"/>
    </row>
    <row r="758" spans="1:15" s="6" customFormat="1" ht="18.75">
      <c r="A758" s="11"/>
      <c r="B758" s="40"/>
      <c r="C758" s="40"/>
      <c r="D758" s="40"/>
      <c r="E758" s="41"/>
      <c r="F758" s="41"/>
      <c r="G758" s="80"/>
      <c r="H758" s="90"/>
      <c r="I758" s="14"/>
      <c r="J758" s="14"/>
      <c r="K758" s="14"/>
      <c r="L758" s="34"/>
      <c r="O758" s="101"/>
    </row>
    <row r="759" spans="1:15" s="6" customFormat="1" ht="18.75">
      <c r="A759" s="11"/>
      <c r="B759" s="41"/>
      <c r="C759" s="40"/>
      <c r="D759" s="40"/>
      <c r="E759" s="41"/>
      <c r="F759" s="41"/>
      <c r="G759" s="80"/>
      <c r="H759" s="90"/>
      <c r="I759" s="14"/>
      <c r="J759" s="14"/>
      <c r="K759" s="14"/>
      <c r="L759" s="34"/>
      <c r="O759" s="101"/>
    </row>
    <row r="760" spans="1:15" s="6" customFormat="1" ht="18.75">
      <c r="A760" s="11"/>
      <c r="B760" s="41"/>
      <c r="C760" s="40"/>
      <c r="D760" s="40"/>
      <c r="E760" s="41"/>
      <c r="F760" s="41"/>
      <c r="G760" s="80"/>
      <c r="H760" s="90"/>
      <c r="I760" s="14"/>
      <c r="J760" s="14"/>
      <c r="K760" s="14"/>
      <c r="L760" s="34"/>
      <c r="O760" s="101"/>
    </row>
    <row r="761" ht="18.75">
      <c r="G761" s="79"/>
    </row>
    <row r="762" spans="1:15" s="2" customFormat="1" ht="18.75">
      <c r="A762" s="17"/>
      <c r="B762" s="44"/>
      <c r="C762" s="45"/>
      <c r="D762" s="45"/>
      <c r="E762" s="45"/>
      <c r="F762" s="45"/>
      <c r="G762" s="79"/>
      <c r="H762" s="92"/>
      <c r="I762" s="19"/>
      <c r="J762" s="19"/>
      <c r="K762" s="19"/>
      <c r="L762" s="31"/>
      <c r="M762" s="174"/>
      <c r="N762" s="174"/>
      <c r="O762" s="175"/>
    </row>
    <row r="763" ht="18.75">
      <c r="G763" s="80"/>
    </row>
    <row r="764" ht="18.75">
      <c r="G764" s="80"/>
    </row>
    <row r="765" spans="1:7" ht="18.75" customHeight="1">
      <c r="A765" s="6"/>
      <c r="G765" s="80"/>
    </row>
    <row r="766" spans="1:7" ht="18.75">
      <c r="A766" s="6"/>
      <c r="G766" s="80"/>
    </row>
    <row r="767" ht="18.75">
      <c r="G767" s="80"/>
    </row>
    <row r="768" ht="21" customHeight="1">
      <c r="G768" s="80"/>
    </row>
    <row r="769" ht="18.75">
      <c r="G769" s="80"/>
    </row>
    <row r="770" spans="5:7" ht="15.75" customHeight="1">
      <c r="E770" s="40"/>
      <c r="G770" s="80"/>
    </row>
    <row r="771" spans="5:7" ht="18.75">
      <c r="E771" s="40"/>
      <c r="G771" s="80"/>
    </row>
    <row r="772" spans="5:7" ht="18.75">
      <c r="E772" s="40"/>
      <c r="G772" s="80"/>
    </row>
    <row r="773" spans="5:7" ht="18.75">
      <c r="E773" s="40"/>
      <c r="G773" s="80"/>
    </row>
    <row r="774" spans="5:7" ht="18.75">
      <c r="E774" s="40"/>
      <c r="G774" s="80"/>
    </row>
    <row r="775" spans="5:7" ht="18.75">
      <c r="E775" s="40"/>
      <c r="G775" s="80"/>
    </row>
    <row r="776" spans="5:7" ht="18.75">
      <c r="E776" s="40"/>
      <c r="G776" s="80"/>
    </row>
    <row r="777" spans="5:7" ht="18.75">
      <c r="E777" s="40"/>
      <c r="G777" s="80"/>
    </row>
    <row r="778" spans="5:7" ht="18.75">
      <c r="E778" s="40"/>
      <c r="G778" s="80"/>
    </row>
    <row r="779" spans="5:7" ht="18.75">
      <c r="E779" s="40"/>
      <c r="G779" s="80"/>
    </row>
    <row r="780" ht="18.75">
      <c r="G780" s="80"/>
    </row>
    <row r="781" spans="1:15" s="2" customFormat="1" ht="18.75">
      <c r="A781" s="17"/>
      <c r="B781" s="45"/>
      <c r="C781" s="45"/>
      <c r="D781" s="45"/>
      <c r="E781" s="45"/>
      <c r="F781" s="45"/>
      <c r="G781" s="79"/>
      <c r="H781" s="92"/>
      <c r="I781" s="19"/>
      <c r="J781" s="19"/>
      <c r="K781" s="19"/>
      <c r="L781" s="31"/>
      <c r="M781" s="174"/>
      <c r="N781" s="174"/>
      <c r="O781" s="175"/>
    </row>
    <row r="782" spans="2:7" ht="18.75">
      <c r="B782" s="41"/>
      <c r="G782" s="80"/>
    </row>
    <row r="783" spans="2:7" ht="47.25" customHeight="1">
      <c r="B783" s="41"/>
      <c r="G783" s="80"/>
    </row>
    <row r="784" spans="2:7" ht="23.25" customHeight="1">
      <c r="B784" s="41"/>
      <c r="G784" s="80"/>
    </row>
    <row r="785" spans="2:7" ht="18.75">
      <c r="B785" s="41"/>
      <c r="G785" s="80"/>
    </row>
    <row r="786" spans="2:15" s="6" customFormat="1" ht="18.75">
      <c r="B786" s="40"/>
      <c r="C786" s="40"/>
      <c r="D786" s="40"/>
      <c r="E786" s="41"/>
      <c r="F786" s="40"/>
      <c r="G786" s="80"/>
      <c r="H786" s="90"/>
      <c r="I786" s="14"/>
      <c r="J786" s="14"/>
      <c r="K786" s="14"/>
      <c r="L786" s="34"/>
      <c r="O786" s="101"/>
    </row>
    <row r="787" spans="2:15" s="6" customFormat="1" ht="23.25" customHeight="1">
      <c r="B787" s="40"/>
      <c r="C787" s="40"/>
      <c r="D787" s="40"/>
      <c r="E787" s="40"/>
      <c r="F787" s="40"/>
      <c r="G787" s="80"/>
      <c r="H787" s="90"/>
      <c r="I787" s="14"/>
      <c r="J787" s="14"/>
      <c r="K787" s="14"/>
      <c r="L787" s="34"/>
      <c r="O787" s="101"/>
    </row>
    <row r="788" spans="2:15" s="6" customFormat="1" ht="18.75">
      <c r="B788" s="40"/>
      <c r="C788" s="40"/>
      <c r="D788" s="40"/>
      <c r="E788" s="40"/>
      <c r="F788" s="40"/>
      <c r="G788" s="80"/>
      <c r="H788" s="90"/>
      <c r="I788" s="14"/>
      <c r="J788" s="14"/>
      <c r="K788" s="14"/>
      <c r="L788" s="34"/>
      <c r="O788" s="101"/>
    </row>
    <row r="789" spans="2:7" ht="18.75">
      <c r="B789" s="41"/>
      <c r="G789" s="80"/>
    </row>
    <row r="790" spans="2:7" ht="18.75">
      <c r="B790" s="41"/>
      <c r="G790" s="80"/>
    </row>
    <row r="791" spans="2:7" ht="18.75">
      <c r="B791" s="41"/>
      <c r="G791" s="80"/>
    </row>
    <row r="792" spans="2:15" s="6" customFormat="1" ht="18.75">
      <c r="B792" s="40"/>
      <c r="C792" s="40"/>
      <c r="D792" s="40"/>
      <c r="E792" s="41"/>
      <c r="F792" s="40"/>
      <c r="G792" s="80"/>
      <c r="H792" s="90"/>
      <c r="I792" s="14"/>
      <c r="J792" s="14"/>
      <c r="K792" s="14"/>
      <c r="L792" s="34"/>
      <c r="O792" s="101"/>
    </row>
    <row r="793" spans="2:15" s="6" customFormat="1" ht="18.75">
      <c r="B793" s="40"/>
      <c r="C793" s="40"/>
      <c r="D793" s="40"/>
      <c r="E793" s="40"/>
      <c r="F793" s="40"/>
      <c r="G793" s="80"/>
      <c r="H793" s="90"/>
      <c r="I793" s="14"/>
      <c r="J793" s="14"/>
      <c r="K793" s="14"/>
      <c r="L793" s="34"/>
      <c r="O793" s="101"/>
    </row>
    <row r="794" spans="2:15" s="6" customFormat="1" ht="18.75">
      <c r="B794" s="40"/>
      <c r="C794" s="40"/>
      <c r="D794" s="40"/>
      <c r="E794" s="40"/>
      <c r="F794" s="40"/>
      <c r="G794" s="80"/>
      <c r="H794" s="90"/>
      <c r="I794" s="14"/>
      <c r="J794" s="14"/>
      <c r="K794" s="14"/>
      <c r="L794" s="34"/>
      <c r="O794" s="101"/>
    </row>
    <row r="795" spans="2:15" s="6" customFormat="1" ht="18.75">
      <c r="B795" s="40"/>
      <c r="C795" s="40"/>
      <c r="D795" s="40"/>
      <c r="E795" s="40"/>
      <c r="F795" s="40"/>
      <c r="G795" s="80"/>
      <c r="H795" s="90"/>
      <c r="I795" s="14"/>
      <c r="J795" s="14"/>
      <c r="K795" s="14"/>
      <c r="L795" s="34"/>
      <c r="O795" s="101"/>
    </row>
    <row r="796" spans="2:15" s="6" customFormat="1" ht="18.75">
      <c r="B796" s="40"/>
      <c r="C796" s="40"/>
      <c r="D796" s="40"/>
      <c r="E796" s="40"/>
      <c r="F796" s="40"/>
      <c r="G796" s="80"/>
      <c r="H796" s="90"/>
      <c r="I796" s="14"/>
      <c r="J796" s="14"/>
      <c r="K796" s="14"/>
      <c r="L796" s="34"/>
      <c r="O796" s="101"/>
    </row>
    <row r="797" spans="2:15" s="6" customFormat="1" ht="18.75">
      <c r="B797" s="40"/>
      <c r="C797" s="40"/>
      <c r="D797" s="40"/>
      <c r="E797" s="40"/>
      <c r="F797" s="40"/>
      <c r="G797" s="80"/>
      <c r="H797" s="90"/>
      <c r="I797" s="14"/>
      <c r="J797" s="14"/>
      <c r="K797" s="14"/>
      <c r="L797" s="34"/>
      <c r="O797" s="101"/>
    </row>
    <row r="798" spans="2:7" ht="18.75">
      <c r="B798" s="41"/>
      <c r="G798" s="80"/>
    </row>
    <row r="799" spans="2:7" ht="18.75">
      <c r="B799" s="41"/>
      <c r="G799" s="80"/>
    </row>
    <row r="800" spans="2:7" ht="18.75">
      <c r="B800" s="41"/>
      <c r="G800" s="80"/>
    </row>
    <row r="801" spans="2:7" ht="18.75">
      <c r="B801" s="41"/>
      <c r="G801" s="80"/>
    </row>
    <row r="802" spans="2:15" s="6" customFormat="1" ht="18.75">
      <c r="B802" s="41"/>
      <c r="C802" s="41"/>
      <c r="D802" s="41"/>
      <c r="E802" s="41"/>
      <c r="F802" s="41"/>
      <c r="G802" s="80"/>
      <c r="H802" s="90"/>
      <c r="I802" s="14"/>
      <c r="J802" s="14"/>
      <c r="K802" s="14"/>
      <c r="L802" s="34"/>
      <c r="O802" s="101"/>
    </row>
    <row r="803" spans="2:7" ht="32.25" customHeight="1">
      <c r="B803" s="41"/>
      <c r="G803" s="80"/>
    </row>
    <row r="804" spans="2:7" ht="18.75">
      <c r="B804" s="41"/>
      <c r="G804" s="80"/>
    </row>
    <row r="805" spans="2:7" ht="18.75" customHeight="1">
      <c r="B805" s="41"/>
      <c r="G805" s="80"/>
    </row>
    <row r="806" spans="2:7" ht="18.75">
      <c r="B806" s="41"/>
      <c r="G806" s="80"/>
    </row>
    <row r="807" spans="2:7" ht="18.75">
      <c r="B807" s="41"/>
      <c r="G807" s="80"/>
    </row>
    <row r="808" spans="2:7" ht="18.75">
      <c r="B808" s="41"/>
      <c r="G808" s="80"/>
    </row>
    <row r="809" spans="2:7" ht="18.75">
      <c r="B809" s="41"/>
      <c r="G809" s="80"/>
    </row>
    <row r="810" spans="2:7" ht="18.75">
      <c r="B810" s="41"/>
      <c r="G810" s="80"/>
    </row>
    <row r="811" spans="2:15" s="6" customFormat="1" ht="18.75">
      <c r="B811" s="40"/>
      <c r="C811" s="40"/>
      <c r="D811" s="40"/>
      <c r="E811" s="41"/>
      <c r="F811" s="40"/>
      <c r="G811" s="80"/>
      <c r="H811" s="90"/>
      <c r="I811" s="14"/>
      <c r="J811" s="14"/>
      <c r="K811" s="14"/>
      <c r="L811" s="34"/>
      <c r="O811" s="101"/>
    </row>
    <row r="812" spans="2:15" s="6" customFormat="1" ht="18.75">
      <c r="B812" s="40"/>
      <c r="C812" s="40"/>
      <c r="D812" s="40"/>
      <c r="E812" s="41"/>
      <c r="F812" s="40"/>
      <c r="G812" s="80"/>
      <c r="H812" s="90"/>
      <c r="I812" s="14"/>
      <c r="J812" s="14"/>
      <c r="K812" s="14"/>
      <c r="L812" s="34"/>
      <c r="O812" s="101"/>
    </row>
    <row r="813" spans="1:15" s="9" customFormat="1" ht="109.5" customHeight="1">
      <c r="A813" s="11"/>
      <c r="B813" s="41"/>
      <c r="C813" s="41"/>
      <c r="D813" s="41"/>
      <c r="E813" s="41"/>
      <c r="F813" s="41"/>
      <c r="G813" s="80"/>
      <c r="H813" s="91"/>
      <c r="I813" s="18"/>
      <c r="J813" s="18"/>
      <c r="K813" s="18"/>
      <c r="L813" s="36"/>
      <c r="M813" s="178"/>
      <c r="N813" s="178"/>
      <c r="O813" s="179"/>
    </row>
    <row r="814" spans="2:7" ht="18.75">
      <c r="B814" s="41"/>
      <c r="G814" s="80"/>
    </row>
    <row r="815" spans="2:7" ht="18.75">
      <c r="B815" s="41"/>
      <c r="G815" s="80"/>
    </row>
    <row r="816" spans="2:7" ht="18.75">
      <c r="B816" s="41"/>
      <c r="G816" s="80"/>
    </row>
    <row r="817" spans="2:15" s="6" customFormat="1" ht="18.75">
      <c r="B817" s="40"/>
      <c r="C817" s="40"/>
      <c r="D817" s="40"/>
      <c r="E817" s="40"/>
      <c r="F817" s="40"/>
      <c r="G817" s="80"/>
      <c r="H817" s="90"/>
      <c r="I817" s="14"/>
      <c r="J817" s="14"/>
      <c r="K817" s="14"/>
      <c r="L817" s="34"/>
      <c r="O817" s="101"/>
    </row>
    <row r="818" spans="2:15" s="6" customFormat="1" ht="18.75">
      <c r="B818" s="40"/>
      <c r="C818" s="40"/>
      <c r="D818" s="40"/>
      <c r="E818" s="40"/>
      <c r="F818" s="40"/>
      <c r="G818" s="80"/>
      <c r="H818" s="90"/>
      <c r="I818" s="14"/>
      <c r="J818" s="14"/>
      <c r="K818" s="14"/>
      <c r="L818" s="34"/>
      <c r="O818" s="101"/>
    </row>
    <row r="819" spans="2:15" s="6" customFormat="1" ht="18.75">
      <c r="B819" s="40"/>
      <c r="C819" s="40"/>
      <c r="D819" s="40"/>
      <c r="E819" s="40"/>
      <c r="F819" s="40"/>
      <c r="G819" s="80"/>
      <c r="H819" s="90"/>
      <c r="I819" s="14"/>
      <c r="J819" s="14"/>
      <c r="K819" s="14"/>
      <c r="L819" s="34"/>
      <c r="O819" s="101"/>
    </row>
    <row r="820" spans="1:7" ht="18.75">
      <c r="A820" s="6"/>
      <c r="B820" s="41"/>
      <c r="G820" s="80"/>
    </row>
    <row r="821" spans="1:7" ht="18.75">
      <c r="A821" s="6"/>
      <c r="B821" s="41"/>
      <c r="G821" s="80"/>
    </row>
    <row r="822" spans="1:7" ht="18.75">
      <c r="A822" s="6"/>
      <c r="G822" s="80"/>
    </row>
    <row r="823" spans="1:7" ht="18.75">
      <c r="A823" s="6"/>
      <c r="G823" s="80"/>
    </row>
    <row r="824" ht="18.75">
      <c r="G824" s="80"/>
    </row>
    <row r="825" spans="1:7" ht="18.75">
      <c r="A825" s="6"/>
      <c r="G825" s="80"/>
    </row>
    <row r="826" spans="1:7" ht="18.75">
      <c r="A826" s="6"/>
      <c r="G826" s="80"/>
    </row>
    <row r="827" spans="1:7" ht="18.75">
      <c r="A827" s="6"/>
      <c r="G827" s="80"/>
    </row>
    <row r="828" spans="1:7" ht="18.75">
      <c r="A828" s="6"/>
      <c r="G828" s="80"/>
    </row>
    <row r="829" spans="1:7" ht="18.75">
      <c r="A829" s="6"/>
      <c r="G829" s="80"/>
    </row>
    <row r="830" spans="1:7" ht="18.75">
      <c r="A830" s="6"/>
      <c r="G830" s="80"/>
    </row>
    <row r="831" spans="1:28" s="30" customFormat="1" ht="18.75">
      <c r="A831" s="6"/>
      <c r="B831" s="41"/>
      <c r="C831" s="41"/>
      <c r="D831" s="41"/>
      <c r="E831" s="41"/>
      <c r="F831" s="41"/>
      <c r="G831" s="80"/>
      <c r="H831" s="91"/>
      <c r="I831" s="18"/>
      <c r="J831" s="18"/>
      <c r="K831" s="18"/>
      <c r="L831" s="31"/>
      <c r="M831" s="7"/>
      <c r="N831" s="7"/>
      <c r="O831" s="103"/>
      <c r="P831" s="1"/>
      <c r="Q831" s="1"/>
      <c r="R831" s="1"/>
      <c r="S831" s="1"/>
      <c r="T831" s="1"/>
      <c r="U831" s="1"/>
      <c r="V831" s="1"/>
      <c r="W831" s="1"/>
      <c r="X831" s="1"/>
      <c r="Y831" s="1"/>
      <c r="Z831" s="1"/>
      <c r="AA831" s="1"/>
      <c r="AB831" s="1"/>
    </row>
    <row r="832" spans="1:28" s="30" customFormat="1" ht="18.75">
      <c r="A832" s="6"/>
      <c r="B832" s="41"/>
      <c r="C832" s="41"/>
      <c r="D832" s="41"/>
      <c r="E832" s="41"/>
      <c r="F832" s="41"/>
      <c r="G832" s="80"/>
      <c r="H832" s="91"/>
      <c r="I832" s="18"/>
      <c r="J832" s="18"/>
      <c r="K832" s="18"/>
      <c r="L832" s="31"/>
      <c r="M832" s="7"/>
      <c r="N832" s="7"/>
      <c r="O832" s="103"/>
      <c r="P832" s="1"/>
      <c r="Q832" s="1"/>
      <c r="R832" s="1"/>
      <c r="S832" s="1"/>
      <c r="T832" s="1"/>
      <c r="U832" s="1"/>
      <c r="V832" s="1"/>
      <c r="W832" s="1"/>
      <c r="X832" s="1"/>
      <c r="Y832" s="1"/>
      <c r="Z832" s="1"/>
      <c r="AA832" s="1"/>
      <c r="AB832" s="1"/>
    </row>
    <row r="833" spans="1:28" s="30" customFormat="1" ht="18.75">
      <c r="A833" s="6"/>
      <c r="B833" s="41"/>
      <c r="C833" s="41"/>
      <c r="D833" s="41"/>
      <c r="E833" s="41"/>
      <c r="F833" s="41"/>
      <c r="G833" s="80"/>
      <c r="H833" s="91"/>
      <c r="I833" s="18"/>
      <c r="J833" s="18"/>
      <c r="K833" s="18"/>
      <c r="L833" s="31"/>
      <c r="M833" s="7"/>
      <c r="N833" s="7"/>
      <c r="O833" s="103"/>
      <c r="P833" s="1"/>
      <c r="Q833" s="1"/>
      <c r="R833" s="1"/>
      <c r="S833" s="1"/>
      <c r="T833" s="1"/>
      <c r="U833" s="1"/>
      <c r="V833" s="1"/>
      <c r="W833" s="1"/>
      <c r="X833" s="1"/>
      <c r="Y833" s="1"/>
      <c r="Z833" s="1"/>
      <c r="AA833" s="1"/>
      <c r="AB833" s="1"/>
    </row>
    <row r="834" spans="1:28" s="30" customFormat="1" ht="18.75">
      <c r="A834" s="6"/>
      <c r="B834" s="41"/>
      <c r="C834" s="41"/>
      <c r="D834" s="41"/>
      <c r="E834" s="41"/>
      <c r="F834" s="41"/>
      <c r="G834" s="80"/>
      <c r="H834" s="91"/>
      <c r="I834" s="18"/>
      <c r="J834" s="18"/>
      <c r="K834" s="18"/>
      <c r="L834" s="31"/>
      <c r="M834" s="7"/>
      <c r="N834" s="7"/>
      <c r="O834" s="103"/>
      <c r="P834" s="1"/>
      <c r="Q834" s="1"/>
      <c r="R834" s="1"/>
      <c r="S834" s="1"/>
      <c r="T834" s="1"/>
      <c r="U834" s="1"/>
      <c r="V834" s="1"/>
      <c r="W834" s="1"/>
      <c r="X834" s="1"/>
      <c r="Y834" s="1"/>
      <c r="Z834" s="1"/>
      <c r="AA834" s="1"/>
      <c r="AB834" s="1"/>
    </row>
    <row r="835" spans="1:28" s="30" customFormat="1" ht="18.75">
      <c r="A835" s="6"/>
      <c r="B835" s="40"/>
      <c r="C835" s="41"/>
      <c r="D835" s="41"/>
      <c r="E835" s="41"/>
      <c r="F835" s="41"/>
      <c r="G835" s="80"/>
      <c r="H835" s="91"/>
      <c r="I835" s="18"/>
      <c r="J835" s="18"/>
      <c r="K835" s="18"/>
      <c r="L835" s="31"/>
      <c r="M835" s="7"/>
      <c r="N835" s="7"/>
      <c r="O835" s="103"/>
      <c r="P835" s="1"/>
      <c r="Q835" s="1"/>
      <c r="R835" s="1"/>
      <c r="S835" s="1"/>
      <c r="T835" s="1"/>
      <c r="U835" s="1"/>
      <c r="V835" s="1"/>
      <c r="W835" s="1"/>
      <c r="X835" s="1"/>
      <c r="Y835" s="1"/>
      <c r="Z835" s="1"/>
      <c r="AA835" s="1"/>
      <c r="AB835" s="1"/>
    </row>
    <row r="836" spans="1:28" s="30" customFormat="1" ht="38.25" customHeight="1">
      <c r="A836" s="6"/>
      <c r="B836" s="40"/>
      <c r="C836" s="41"/>
      <c r="D836" s="41"/>
      <c r="E836" s="41"/>
      <c r="F836" s="41"/>
      <c r="G836" s="80"/>
      <c r="H836" s="91"/>
      <c r="I836" s="18"/>
      <c r="J836" s="18"/>
      <c r="K836" s="18"/>
      <c r="L836" s="31"/>
      <c r="M836" s="7"/>
      <c r="N836" s="7"/>
      <c r="O836" s="103"/>
      <c r="P836" s="1"/>
      <c r="Q836" s="1"/>
      <c r="R836" s="1"/>
      <c r="S836" s="1"/>
      <c r="T836" s="1"/>
      <c r="U836" s="1"/>
      <c r="V836" s="1"/>
      <c r="W836" s="1"/>
      <c r="X836" s="1"/>
      <c r="Y836" s="1"/>
      <c r="Z836" s="1"/>
      <c r="AA836" s="1"/>
      <c r="AB836" s="1"/>
    </row>
    <row r="837" spans="1:28" s="30" customFormat="1" ht="18.75">
      <c r="A837" s="6"/>
      <c r="B837" s="40"/>
      <c r="C837" s="41"/>
      <c r="D837" s="41"/>
      <c r="E837" s="41"/>
      <c r="F837" s="41"/>
      <c r="G837" s="80"/>
      <c r="H837" s="91"/>
      <c r="I837" s="18"/>
      <c r="J837" s="18"/>
      <c r="K837" s="18"/>
      <c r="L837" s="31"/>
      <c r="M837" s="7"/>
      <c r="N837" s="7"/>
      <c r="O837" s="103"/>
      <c r="P837" s="1"/>
      <c r="Q837" s="1"/>
      <c r="R837" s="1"/>
      <c r="S837" s="1"/>
      <c r="T837" s="1"/>
      <c r="U837" s="1"/>
      <c r="V837" s="1"/>
      <c r="W837" s="1"/>
      <c r="X837" s="1"/>
      <c r="Y837" s="1"/>
      <c r="Z837" s="1"/>
      <c r="AA837" s="1"/>
      <c r="AB837" s="1"/>
    </row>
    <row r="838" spans="1:28" s="30" customFormat="1" ht="18.75">
      <c r="A838" s="6"/>
      <c r="B838" s="40"/>
      <c r="C838" s="41"/>
      <c r="D838" s="41"/>
      <c r="E838" s="41"/>
      <c r="F838" s="41"/>
      <c r="G838" s="80"/>
      <c r="H838" s="91"/>
      <c r="I838" s="18"/>
      <c r="J838" s="18"/>
      <c r="K838" s="18"/>
      <c r="L838" s="31"/>
      <c r="M838" s="7"/>
      <c r="N838" s="7"/>
      <c r="O838" s="103"/>
      <c r="P838" s="1"/>
      <c r="Q838" s="1"/>
      <c r="R838" s="1"/>
      <c r="S838" s="1"/>
      <c r="T838" s="1"/>
      <c r="U838" s="1"/>
      <c r="V838" s="1"/>
      <c r="W838" s="1"/>
      <c r="X838" s="1"/>
      <c r="Y838" s="1"/>
      <c r="Z838" s="1"/>
      <c r="AA838" s="1"/>
      <c r="AB838" s="1"/>
    </row>
    <row r="839" spans="1:28" s="30" customFormat="1" ht="18.75">
      <c r="A839" s="6"/>
      <c r="B839" s="40"/>
      <c r="C839" s="41"/>
      <c r="D839" s="41"/>
      <c r="E839" s="41"/>
      <c r="F839" s="41"/>
      <c r="G839" s="80"/>
      <c r="H839" s="91"/>
      <c r="I839" s="18"/>
      <c r="J839" s="18"/>
      <c r="K839" s="18"/>
      <c r="L839" s="31"/>
      <c r="M839" s="7"/>
      <c r="N839" s="7"/>
      <c r="O839" s="103"/>
      <c r="P839" s="1"/>
      <c r="Q839" s="1"/>
      <c r="R839" s="1"/>
      <c r="S839" s="1"/>
      <c r="T839" s="1"/>
      <c r="U839" s="1"/>
      <c r="V839" s="1"/>
      <c r="W839" s="1"/>
      <c r="X839" s="1"/>
      <c r="Y839" s="1"/>
      <c r="Z839" s="1"/>
      <c r="AA839" s="1"/>
      <c r="AB839" s="1"/>
    </row>
    <row r="840" spans="1:28" s="30" customFormat="1" ht="18.75">
      <c r="A840" s="6"/>
      <c r="B840" s="40"/>
      <c r="C840" s="41"/>
      <c r="D840" s="41"/>
      <c r="E840" s="41"/>
      <c r="F840" s="41"/>
      <c r="G840" s="80"/>
      <c r="H840" s="91"/>
      <c r="I840" s="18"/>
      <c r="J840" s="18"/>
      <c r="K840" s="18"/>
      <c r="L840" s="31"/>
      <c r="M840" s="7"/>
      <c r="N840" s="7"/>
      <c r="O840" s="103"/>
      <c r="P840" s="1"/>
      <c r="Q840" s="1"/>
      <c r="R840" s="1"/>
      <c r="S840" s="1"/>
      <c r="T840" s="1"/>
      <c r="U840" s="1"/>
      <c r="V840" s="1"/>
      <c r="W840" s="1"/>
      <c r="X840" s="1"/>
      <c r="Y840" s="1"/>
      <c r="Z840" s="1"/>
      <c r="AA840" s="1"/>
      <c r="AB840" s="1"/>
    </row>
    <row r="841" spans="1:28" s="30" customFormat="1" ht="31.5" customHeight="1">
      <c r="A841" s="6"/>
      <c r="B841" s="40"/>
      <c r="C841" s="41"/>
      <c r="D841" s="41"/>
      <c r="E841" s="41"/>
      <c r="F841" s="41"/>
      <c r="G841" s="80"/>
      <c r="H841" s="91"/>
      <c r="I841" s="18"/>
      <c r="J841" s="18"/>
      <c r="K841" s="18"/>
      <c r="L841" s="31"/>
      <c r="M841" s="7"/>
      <c r="N841" s="7"/>
      <c r="O841" s="103"/>
      <c r="P841" s="1"/>
      <c r="Q841" s="1"/>
      <c r="R841" s="1"/>
      <c r="S841" s="1"/>
      <c r="T841" s="1"/>
      <c r="U841" s="1"/>
      <c r="V841" s="1"/>
      <c r="W841" s="1"/>
      <c r="X841" s="1"/>
      <c r="Y841" s="1"/>
      <c r="Z841" s="1"/>
      <c r="AA841" s="1"/>
      <c r="AB841" s="1"/>
    </row>
    <row r="842" spans="1:28" s="30" customFormat="1" ht="18.75">
      <c r="A842" s="6"/>
      <c r="B842" s="40"/>
      <c r="C842" s="41"/>
      <c r="D842" s="41"/>
      <c r="E842" s="41"/>
      <c r="F842" s="41"/>
      <c r="G842" s="80"/>
      <c r="H842" s="91"/>
      <c r="I842" s="18"/>
      <c r="J842" s="18"/>
      <c r="K842" s="18"/>
      <c r="L842" s="31"/>
      <c r="M842" s="7"/>
      <c r="N842" s="7"/>
      <c r="O842" s="103"/>
      <c r="P842" s="1"/>
      <c r="Q842" s="1"/>
      <c r="R842" s="1"/>
      <c r="S842" s="1"/>
      <c r="T842" s="1"/>
      <c r="U842" s="1"/>
      <c r="V842" s="1"/>
      <c r="W842" s="1"/>
      <c r="X842" s="1"/>
      <c r="Y842" s="1"/>
      <c r="Z842" s="1"/>
      <c r="AA842" s="1"/>
      <c r="AB842" s="1"/>
    </row>
    <row r="843" spans="1:28" s="30" customFormat="1" ht="39" customHeight="1">
      <c r="A843" s="6"/>
      <c r="B843" s="40"/>
      <c r="C843" s="41"/>
      <c r="D843" s="41"/>
      <c r="E843" s="41"/>
      <c r="F843" s="41"/>
      <c r="G843" s="80"/>
      <c r="H843" s="91"/>
      <c r="I843" s="18"/>
      <c r="J843" s="18"/>
      <c r="K843" s="18"/>
      <c r="L843" s="31"/>
      <c r="M843" s="7"/>
      <c r="N843" s="7"/>
      <c r="O843" s="103"/>
      <c r="P843" s="1"/>
      <c r="Q843" s="1"/>
      <c r="R843" s="1"/>
      <c r="S843" s="1"/>
      <c r="T843" s="1"/>
      <c r="U843" s="1"/>
      <c r="V843" s="1"/>
      <c r="W843" s="1"/>
      <c r="X843" s="1"/>
      <c r="Y843" s="1"/>
      <c r="Z843" s="1"/>
      <c r="AA843" s="1"/>
      <c r="AB843" s="1"/>
    </row>
    <row r="844" spans="1:28" s="30" customFormat="1" ht="33.75" customHeight="1">
      <c r="A844" s="6"/>
      <c r="B844" s="40"/>
      <c r="C844" s="41"/>
      <c r="D844" s="41"/>
      <c r="E844" s="41"/>
      <c r="F844" s="41"/>
      <c r="G844" s="80"/>
      <c r="H844" s="91"/>
      <c r="I844" s="18"/>
      <c r="J844" s="18"/>
      <c r="K844" s="18"/>
      <c r="L844" s="31"/>
      <c r="M844" s="7"/>
      <c r="N844" s="7"/>
      <c r="O844" s="103"/>
      <c r="P844" s="1"/>
      <c r="Q844" s="1"/>
      <c r="R844" s="1"/>
      <c r="S844" s="1"/>
      <c r="T844" s="1"/>
      <c r="U844" s="1"/>
      <c r="V844" s="1"/>
      <c r="W844" s="1"/>
      <c r="X844" s="1"/>
      <c r="Y844" s="1"/>
      <c r="Z844" s="1"/>
      <c r="AA844" s="1"/>
      <c r="AB844" s="1"/>
    </row>
    <row r="845" spans="1:28" s="30" customFormat="1" ht="102.75" customHeight="1">
      <c r="A845" s="6"/>
      <c r="B845" s="40"/>
      <c r="C845" s="41"/>
      <c r="D845" s="41"/>
      <c r="E845" s="41"/>
      <c r="F845" s="41"/>
      <c r="G845" s="80"/>
      <c r="H845" s="91"/>
      <c r="I845" s="18"/>
      <c r="J845" s="18"/>
      <c r="K845" s="18"/>
      <c r="L845" s="31"/>
      <c r="M845" s="7"/>
      <c r="N845" s="7"/>
      <c r="O845" s="103"/>
      <c r="P845" s="1"/>
      <c r="Q845" s="1"/>
      <c r="R845" s="1"/>
      <c r="S845" s="1"/>
      <c r="T845" s="1"/>
      <c r="U845" s="1"/>
      <c r="V845" s="1"/>
      <c r="W845" s="1"/>
      <c r="X845" s="1"/>
      <c r="Y845" s="1"/>
      <c r="Z845" s="1"/>
      <c r="AA845" s="1"/>
      <c r="AB845" s="1"/>
    </row>
    <row r="846" spans="1:28" s="30" customFormat="1" ht="39" customHeight="1">
      <c r="A846" s="6"/>
      <c r="B846" s="40"/>
      <c r="C846" s="41"/>
      <c r="D846" s="41"/>
      <c r="E846" s="41"/>
      <c r="F846" s="41"/>
      <c r="G846" s="80"/>
      <c r="H846" s="91"/>
      <c r="I846" s="18"/>
      <c r="J846" s="18"/>
      <c r="K846" s="18"/>
      <c r="L846" s="31"/>
      <c r="M846" s="7"/>
      <c r="N846" s="7"/>
      <c r="O846" s="103"/>
      <c r="P846" s="1"/>
      <c r="Q846" s="1"/>
      <c r="R846" s="1"/>
      <c r="S846" s="1"/>
      <c r="T846" s="1"/>
      <c r="U846" s="1"/>
      <c r="V846" s="1"/>
      <c r="W846" s="1"/>
      <c r="X846" s="1"/>
      <c r="Y846" s="1"/>
      <c r="Z846" s="1"/>
      <c r="AA846" s="1"/>
      <c r="AB846" s="1"/>
    </row>
    <row r="847" spans="1:28" s="30" customFormat="1" ht="18.75">
      <c r="A847" s="6"/>
      <c r="B847" s="40"/>
      <c r="C847" s="41"/>
      <c r="D847" s="41"/>
      <c r="E847" s="41"/>
      <c r="F847" s="41"/>
      <c r="G847" s="80"/>
      <c r="H847" s="91"/>
      <c r="I847" s="18"/>
      <c r="J847" s="18"/>
      <c r="K847" s="18"/>
      <c r="L847" s="31"/>
      <c r="M847" s="7"/>
      <c r="N847" s="7"/>
      <c r="O847" s="103"/>
      <c r="P847" s="1"/>
      <c r="Q847" s="1"/>
      <c r="R847" s="1"/>
      <c r="S847" s="1"/>
      <c r="T847" s="1"/>
      <c r="U847" s="1"/>
      <c r="V847" s="1"/>
      <c r="W847" s="1"/>
      <c r="X847" s="1"/>
      <c r="Y847" s="1"/>
      <c r="Z847" s="1"/>
      <c r="AA847" s="1"/>
      <c r="AB847" s="1"/>
    </row>
    <row r="848" spans="1:28" s="30" customFormat="1" ht="18.75">
      <c r="A848" s="6"/>
      <c r="B848" s="40"/>
      <c r="C848" s="41"/>
      <c r="D848" s="41"/>
      <c r="E848" s="41"/>
      <c r="F848" s="41"/>
      <c r="G848" s="80"/>
      <c r="H848" s="91"/>
      <c r="I848" s="18"/>
      <c r="J848" s="18"/>
      <c r="K848" s="18"/>
      <c r="L848" s="31"/>
      <c r="M848" s="7"/>
      <c r="N848" s="7"/>
      <c r="O848" s="103"/>
      <c r="P848" s="1"/>
      <c r="Q848" s="1"/>
      <c r="R848" s="1"/>
      <c r="S848" s="1"/>
      <c r="T848" s="1"/>
      <c r="U848" s="1"/>
      <c r="V848" s="1"/>
      <c r="W848" s="1"/>
      <c r="X848" s="1"/>
      <c r="Y848" s="1"/>
      <c r="Z848" s="1"/>
      <c r="AA848" s="1"/>
      <c r="AB848" s="1"/>
    </row>
    <row r="849" spans="1:28" s="30" customFormat="1" ht="32.25" customHeight="1">
      <c r="A849" s="6"/>
      <c r="B849" s="40"/>
      <c r="C849" s="41"/>
      <c r="D849" s="41"/>
      <c r="E849" s="41"/>
      <c r="F849" s="41"/>
      <c r="G849" s="80"/>
      <c r="H849" s="91"/>
      <c r="I849" s="18"/>
      <c r="J849" s="18"/>
      <c r="K849" s="18"/>
      <c r="L849" s="31"/>
      <c r="M849" s="7"/>
      <c r="N849" s="7"/>
      <c r="O849" s="103"/>
      <c r="P849" s="1"/>
      <c r="Q849" s="1"/>
      <c r="R849" s="1"/>
      <c r="S849" s="1"/>
      <c r="T849" s="1"/>
      <c r="U849" s="1"/>
      <c r="V849" s="1"/>
      <c r="W849" s="1"/>
      <c r="X849" s="1"/>
      <c r="Y849" s="1"/>
      <c r="Z849" s="1"/>
      <c r="AA849" s="1"/>
      <c r="AB849" s="1"/>
    </row>
    <row r="850" spans="1:28" s="30" customFormat="1" ht="18.75">
      <c r="A850" s="6"/>
      <c r="B850" s="40"/>
      <c r="C850" s="41"/>
      <c r="D850" s="41"/>
      <c r="E850" s="41"/>
      <c r="F850" s="41"/>
      <c r="G850" s="80"/>
      <c r="H850" s="91"/>
      <c r="I850" s="18"/>
      <c r="J850" s="18"/>
      <c r="K850" s="18"/>
      <c r="L850" s="31"/>
      <c r="M850" s="7"/>
      <c r="N850" s="7"/>
      <c r="O850" s="103"/>
      <c r="P850" s="1"/>
      <c r="Q850" s="1"/>
      <c r="R850" s="1"/>
      <c r="S850" s="1"/>
      <c r="T850" s="1"/>
      <c r="U850" s="1"/>
      <c r="V850" s="1"/>
      <c r="W850" s="1"/>
      <c r="X850" s="1"/>
      <c r="Y850" s="1"/>
      <c r="Z850" s="1"/>
      <c r="AA850" s="1"/>
      <c r="AB850" s="1"/>
    </row>
    <row r="851" spans="1:28" s="30" customFormat="1" ht="31.5" customHeight="1">
      <c r="A851" s="6"/>
      <c r="B851" s="40"/>
      <c r="C851" s="41"/>
      <c r="D851" s="41"/>
      <c r="E851" s="41"/>
      <c r="F851" s="41"/>
      <c r="G851" s="80"/>
      <c r="H851" s="91"/>
      <c r="I851" s="18"/>
      <c r="J851" s="18"/>
      <c r="K851" s="18"/>
      <c r="L851" s="31"/>
      <c r="M851" s="7"/>
      <c r="N851" s="7"/>
      <c r="O851" s="103"/>
      <c r="P851" s="1"/>
      <c r="Q851" s="1"/>
      <c r="R851" s="1"/>
      <c r="S851" s="1"/>
      <c r="T851" s="1"/>
      <c r="U851" s="1"/>
      <c r="V851" s="1"/>
      <c r="W851" s="1"/>
      <c r="X851" s="1"/>
      <c r="Y851" s="1"/>
      <c r="Z851" s="1"/>
      <c r="AA851" s="1"/>
      <c r="AB851" s="1"/>
    </row>
    <row r="852" spans="1:28" s="30" customFormat="1" ht="99" customHeight="1">
      <c r="A852" s="6"/>
      <c r="B852" s="40"/>
      <c r="C852" s="41"/>
      <c r="D852" s="41"/>
      <c r="E852" s="41"/>
      <c r="F852" s="41"/>
      <c r="G852" s="80"/>
      <c r="H852" s="91"/>
      <c r="I852" s="18"/>
      <c r="J852" s="18"/>
      <c r="K852" s="18"/>
      <c r="L852" s="31"/>
      <c r="M852" s="7"/>
      <c r="N852" s="7"/>
      <c r="O852" s="103"/>
      <c r="P852" s="1"/>
      <c r="Q852" s="1"/>
      <c r="R852" s="1"/>
      <c r="S852" s="1"/>
      <c r="T852" s="1"/>
      <c r="U852" s="1"/>
      <c r="V852" s="1"/>
      <c r="W852" s="1"/>
      <c r="X852" s="1"/>
      <c r="Y852" s="1"/>
      <c r="Z852" s="1"/>
      <c r="AA852" s="1"/>
      <c r="AB852" s="1"/>
    </row>
    <row r="853" spans="1:28" s="30" customFormat="1" ht="18.75">
      <c r="A853" s="6"/>
      <c r="B853" s="40"/>
      <c r="C853" s="41"/>
      <c r="D853" s="41"/>
      <c r="E853" s="41"/>
      <c r="F853" s="41"/>
      <c r="G853" s="80"/>
      <c r="H853" s="91"/>
      <c r="I853" s="18"/>
      <c r="J853" s="18"/>
      <c r="K853" s="18"/>
      <c r="L853" s="31"/>
      <c r="M853" s="7"/>
      <c r="N853" s="7"/>
      <c r="O853" s="103"/>
      <c r="P853" s="1"/>
      <c r="Q853" s="1"/>
      <c r="R853" s="1"/>
      <c r="S853" s="1"/>
      <c r="T853" s="1"/>
      <c r="U853" s="1"/>
      <c r="V853" s="1"/>
      <c r="W853" s="1"/>
      <c r="X853" s="1"/>
      <c r="Y853" s="1"/>
      <c r="Z853" s="1"/>
      <c r="AA853" s="1"/>
      <c r="AB853" s="1"/>
    </row>
    <row r="854" spans="1:28" s="30" customFormat="1" ht="31.5" customHeight="1">
      <c r="A854" s="6"/>
      <c r="B854" s="40"/>
      <c r="C854" s="41"/>
      <c r="D854" s="41"/>
      <c r="E854" s="41"/>
      <c r="F854" s="41"/>
      <c r="G854" s="80"/>
      <c r="H854" s="91"/>
      <c r="I854" s="18"/>
      <c r="J854" s="18"/>
      <c r="K854" s="18"/>
      <c r="L854" s="31"/>
      <c r="M854" s="7"/>
      <c r="N854" s="7"/>
      <c r="O854" s="103"/>
      <c r="P854" s="1"/>
      <c r="Q854" s="1"/>
      <c r="R854" s="1"/>
      <c r="S854" s="1"/>
      <c r="T854" s="1"/>
      <c r="U854" s="1"/>
      <c r="V854" s="1"/>
      <c r="W854" s="1"/>
      <c r="X854" s="1"/>
      <c r="Y854" s="1"/>
      <c r="Z854" s="1"/>
      <c r="AA854" s="1"/>
      <c r="AB854" s="1"/>
    </row>
    <row r="855" spans="1:28" s="30" customFormat="1" ht="33" customHeight="1">
      <c r="A855" s="6"/>
      <c r="B855" s="40"/>
      <c r="C855" s="41"/>
      <c r="D855" s="41"/>
      <c r="E855" s="41"/>
      <c r="F855" s="41"/>
      <c r="G855" s="80"/>
      <c r="H855" s="91"/>
      <c r="I855" s="18"/>
      <c r="J855" s="18"/>
      <c r="K855" s="18"/>
      <c r="L855" s="31"/>
      <c r="M855" s="7"/>
      <c r="N855" s="7"/>
      <c r="O855" s="103"/>
      <c r="P855" s="1"/>
      <c r="Q855" s="1"/>
      <c r="R855" s="1"/>
      <c r="S855" s="1"/>
      <c r="T855" s="1"/>
      <c r="U855" s="1"/>
      <c r="V855" s="1"/>
      <c r="W855" s="1"/>
      <c r="X855" s="1"/>
      <c r="Y855" s="1"/>
      <c r="Z855" s="1"/>
      <c r="AA855" s="1"/>
      <c r="AB855" s="1"/>
    </row>
    <row r="856" spans="1:28" s="30" customFormat="1" ht="18.75">
      <c r="A856" s="6"/>
      <c r="B856" s="40"/>
      <c r="C856" s="41"/>
      <c r="D856" s="41"/>
      <c r="E856" s="41"/>
      <c r="F856" s="41"/>
      <c r="G856" s="80"/>
      <c r="H856" s="91"/>
      <c r="I856" s="18"/>
      <c r="J856" s="18"/>
      <c r="K856" s="18"/>
      <c r="L856" s="31"/>
      <c r="M856" s="7"/>
      <c r="N856" s="7"/>
      <c r="O856" s="103"/>
      <c r="P856" s="1"/>
      <c r="Q856" s="1"/>
      <c r="R856" s="1"/>
      <c r="S856" s="1"/>
      <c r="T856" s="1"/>
      <c r="U856" s="1"/>
      <c r="V856" s="1"/>
      <c r="W856" s="1"/>
      <c r="X856" s="1"/>
      <c r="Y856" s="1"/>
      <c r="Z856" s="1"/>
      <c r="AA856" s="1"/>
      <c r="AB856" s="1"/>
    </row>
    <row r="857" spans="1:28" s="30" customFormat="1" ht="37.5" customHeight="1">
      <c r="A857" s="6"/>
      <c r="B857" s="40"/>
      <c r="C857" s="41"/>
      <c r="D857" s="41"/>
      <c r="E857" s="41"/>
      <c r="F857" s="41"/>
      <c r="G857" s="80"/>
      <c r="H857" s="91"/>
      <c r="I857" s="18"/>
      <c r="J857" s="18"/>
      <c r="K857" s="18"/>
      <c r="L857" s="31"/>
      <c r="M857" s="7"/>
      <c r="N857" s="7"/>
      <c r="O857" s="103"/>
      <c r="P857" s="1"/>
      <c r="Q857" s="1"/>
      <c r="R857" s="1"/>
      <c r="S857" s="1"/>
      <c r="T857" s="1"/>
      <c r="U857" s="1"/>
      <c r="V857" s="1"/>
      <c r="W857" s="1"/>
      <c r="X857" s="1"/>
      <c r="Y857" s="1"/>
      <c r="Z857" s="1"/>
      <c r="AA857" s="1"/>
      <c r="AB857" s="1"/>
    </row>
    <row r="858" spans="1:28" s="30" customFormat="1" ht="18.75">
      <c r="A858" s="6"/>
      <c r="B858" s="40"/>
      <c r="C858" s="41"/>
      <c r="D858" s="41"/>
      <c r="E858" s="41"/>
      <c r="F858" s="41"/>
      <c r="G858" s="80"/>
      <c r="H858" s="91"/>
      <c r="I858" s="18"/>
      <c r="J858" s="18"/>
      <c r="K858" s="18"/>
      <c r="L858" s="31"/>
      <c r="M858" s="7"/>
      <c r="N858" s="7"/>
      <c r="O858" s="103"/>
      <c r="P858" s="1"/>
      <c r="Q858" s="1"/>
      <c r="R858" s="1"/>
      <c r="S858" s="1"/>
      <c r="T858" s="1"/>
      <c r="U858" s="1"/>
      <c r="V858" s="1"/>
      <c r="W858" s="1"/>
      <c r="X858" s="1"/>
      <c r="Y858" s="1"/>
      <c r="Z858" s="1"/>
      <c r="AA858" s="1"/>
      <c r="AB858" s="1"/>
    </row>
    <row r="859" spans="1:28" s="30" customFormat="1" ht="36.75" customHeight="1">
      <c r="A859" s="6"/>
      <c r="B859" s="40"/>
      <c r="C859" s="41"/>
      <c r="D859" s="41"/>
      <c r="E859" s="41"/>
      <c r="F859" s="41"/>
      <c r="G859" s="80"/>
      <c r="H859" s="91"/>
      <c r="I859" s="18"/>
      <c r="J859" s="18"/>
      <c r="K859" s="18"/>
      <c r="L859" s="31"/>
      <c r="M859" s="7"/>
      <c r="N859" s="7"/>
      <c r="O859" s="103"/>
      <c r="P859" s="1"/>
      <c r="Q859" s="1"/>
      <c r="R859" s="1"/>
      <c r="S859" s="1"/>
      <c r="T859" s="1"/>
      <c r="U859" s="1"/>
      <c r="V859" s="1"/>
      <c r="W859" s="1"/>
      <c r="X859" s="1"/>
      <c r="Y859" s="1"/>
      <c r="Z859" s="1"/>
      <c r="AA859" s="1"/>
      <c r="AB859" s="1"/>
    </row>
    <row r="860" spans="1:28" s="30" customFormat="1" ht="18.75">
      <c r="A860" s="6"/>
      <c r="B860" s="40"/>
      <c r="C860" s="41"/>
      <c r="D860" s="41"/>
      <c r="E860" s="41"/>
      <c r="F860" s="41"/>
      <c r="G860" s="80"/>
      <c r="H860" s="91"/>
      <c r="I860" s="18"/>
      <c r="J860" s="18"/>
      <c r="K860" s="18"/>
      <c r="L860" s="31"/>
      <c r="M860" s="7"/>
      <c r="N860" s="7"/>
      <c r="O860" s="103"/>
      <c r="P860" s="1"/>
      <c r="Q860" s="1"/>
      <c r="R860" s="1"/>
      <c r="S860" s="1"/>
      <c r="T860" s="1"/>
      <c r="U860" s="1"/>
      <c r="V860" s="1"/>
      <c r="W860" s="1"/>
      <c r="X860" s="1"/>
      <c r="Y860" s="1"/>
      <c r="Z860" s="1"/>
      <c r="AA860" s="1"/>
      <c r="AB860" s="1"/>
    </row>
    <row r="861" spans="1:28" s="30" customFormat="1" ht="35.25" customHeight="1">
      <c r="A861" s="6"/>
      <c r="B861" s="40"/>
      <c r="C861" s="41"/>
      <c r="D861" s="41"/>
      <c r="E861" s="41"/>
      <c r="F861" s="41"/>
      <c r="G861" s="80"/>
      <c r="H861" s="91"/>
      <c r="I861" s="18"/>
      <c r="J861" s="18"/>
      <c r="K861" s="18"/>
      <c r="L861" s="31"/>
      <c r="M861" s="7"/>
      <c r="N861" s="7"/>
      <c r="O861" s="103"/>
      <c r="P861" s="1"/>
      <c r="Q861" s="1"/>
      <c r="R861" s="1"/>
      <c r="S861" s="1"/>
      <c r="T861" s="1"/>
      <c r="U861" s="1"/>
      <c r="V861" s="1"/>
      <c r="W861" s="1"/>
      <c r="X861" s="1"/>
      <c r="Y861" s="1"/>
      <c r="Z861" s="1"/>
      <c r="AA861" s="1"/>
      <c r="AB861" s="1"/>
    </row>
    <row r="862" spans="1:28" s="30" customFormat="1" ht="33" customHeight="1">
      <c r="A862" s="6"/>
      <c r="B862" s="40"/>
      <c r="C862" s="41"/>
      <c r="D862" s="41"/>
      <c r="E862" s="41"/>
      <c r="F862" s="41"/>
      <c r="G862" s="80"/>
      <c r="H862" s="91"/>
      <c r="I862" s="18"/>
      <c r="J862" s="18"/>
      <c r="K862" s="18"/>
      <c r="L862" s="31"/>
      <c r="M862" s="7"/>
      <c r="N862" s="7"/>
      <c r="O862" s="103"/>
      <c r="P862" s="1"/>
      <c r="Q862" s="1"/>
      <c r="R862" s="1"/>
      <c r="S862" s="1"/>
      <c r="T862" s="1"/>
      <c r="U862" s="1"/>
      <c r="V862" s="1"/>
      <c r="W862" s="1"/>
      <c r="X862" s="1"/>
      <c r="Y862" s="1"/>
      <c r="Z862" s="1"/>
      <c r="AA862" s="1"/>
      <c r="AB862" s="1"/>
    </row>
    <row r="863" spans="1:28" s="30" customFormat="1" ht="18.75">
      <c r="A863" s="6"/>
      <c r="B863" s="40"/>
      <c r="C863" s="41"/>
      <c r="D863" s="41"/>
      <c r="E863" s="41"/>
      <c r="F863" s="41"/>
      <c r="G863" s="80"/>
      <c r="H863" s="91"/>
      <c r="I863" s="18"/>
      <c r="J863" s="18"/>
      <c r="K863" s="18"/>
      <c r="L863" s="31"/>
      <c r="M863" s="7"/>
      <c r="N863" s="7"/>
      <c r="O863" s="103"/>
      <c r="P863" s="1"/>
      <c r="Q863" s="1"/>
      <c r="R863" s="1"/>
      <c r="S863" s="1"/>
      <c r="T863" s="1"/>
      <c r="U863" s="1"/>
      <c r="V863" s="1"/>
      <c r="W863" s="1"/>
      <c r="X863" s="1"/>
      <c r="Y863" s="1"/>
      <c r="Z863" s="1"/>
      <c r="AA863" s="1"/>
      <c r="AB863" s="1"/>
    </row>
    <row r="864" spans="1:28" s="30" customFormat="1" ht="31.5" customHeight="1">
      <c r="A864" s="6"/>
      <c r="B864" s="40"/>
      <c r="C864" s="41"/>
      <c r="D864" s="41"/>
      <c r="E864" s="41"/>
      <c r="F864" s="41"/>
      <c r="G864" s="80"/>
      <c r="H864" s="91"/>
      <c r="I864" s="18"/>
      <c r="J864" s="18"/>
      <c r="K864" s="18"/>
      <c r="L864" s="31"/>
      <c r="M864" s="7"/>
      <c r="N864" s="7"/>
      <c r="O864" s="103"/>
      <c r="P864" s="1"/>
      <c r="Q864" s="1"/>
      <c r="R864" s="1"/>
      <c r="S864" s="1"/>
      <c r="T864" s="1"/>
      <c r="U864" s="1"/>
      <c r="V864" s="1"/>
      <c r="W864" s="1"/>
      <c r="X864" s="1"/>
      <c r="Y864" s="1"/>
      <c r="Z864" s="1"/>
      <c r="AA864" s="1"/>
      <c r="AB864" s="1"/>
    </row>
    <row r="865" spans="1:28" s="30" customFormat="1" ht="69" customHeight="1">
      <c r="A865" s="6"/>
      <c r="B865" s="40"/>
      <c r="C865" s="41"/>
      <c r="D865" s="41"/>
      <c r="E865" s="41"/>
      <c r="F865" s="41"/>
      <c r="G865" s="80"/>
      <c r="H865" s="91"/>
      <c r="I865" s="18"/>
      <c r="J865" s="18"/>
      <c r="K865" s="18"/>
      <c r="L865" s="31"/>
      <c r="M865" s="7"/>
      <c r="N865" s="7"/>
      <c r="O865" s="103"/>
      <c r="P865" s="1"/>
      <c r="Q865" s="1"/>
      <c r="R865" s="1"/>
      <c r="S865" s="1"/>
      <c r="T865" s="1"/>
      <c r="U865" s="1"/>
      <c r="V865" s="1"/>
      <c r="W865" s="1"/>
      <c r="X865" s="1"/>
      <c r="Y865" s="1"/>
      <c r="Z865" s="1"/>
      <c r="AA865" s="1"/>
      <c r="AB865" s="1"/>
    </row>
    <row r="866" spans="1:28" s="30" customFormat="1" ht="30.75" customHeight="1">
      <c r="A866" s="6"/>
      <c r="B866" s="40"/>
      <c r="C866" s="41"/>
      <c r="D866" s="41"/>
      <c r="E866" s="41"/>
      <c r="F866" s="41"/>
      <c r="G866" s="80"/>
      <c r="H866" s="91"/>
      <c r="I866" s="18"/>
      <c r="J866" s="18"/>
      <c r="K866" s="18"/>
      <c r="L866" s="31"/>
      <c r="M866" s="7"/>
      <c r="N866" s="7"/>
      <c r="O866" s="103"/>
      <c r="P866" s="1"/>
      <c r="Q866" s="1"/>
      <c r="R866" s="1"/>
      <c r="S866" s="1"/>
      <c r="T866" s="1"/>
      <c r="U866" s="1"/>
      <c r="V866" s="1"/>
      <c r="W866" s="1"/>
      <c r="X866" s="1"/>
      <c r="Y866" s="1"/>
      <c r="Z866" s="1"/>
      <c r="AA866" s="1"/>
      <c r="AB866" s="1"/>
    </row>
    <row r="867" spans="1:28" s="30" customFormat="1" ht="18.75">
      <c r="A867" s="6"/>
      <c r="B867" s="40"/>
      <c r="C867" s="41"/>
      <c r="D867" s="41"/>
      <c r="E867" s="41"/>
      <c r="F867" s="41"/>
      <c r="G867" s="80"/>
      <c r="H867" s="91"/>
      <c r="I867" s="18"/>
      <c r="J867" s="18"/>
      <c r="K867" s="18"/>
      <c r="L867" s="31"/>
      <c r="M867" s="7"/>
      <c r="N867" s="7"/>
      <c r="O867" s="103"/>
      <c r="P867" s="1"/>
      <c r="Q867" s="1"/>
      <c r="R867" s="1"/>
      <c r="S867" s="1"/>
      <c r="T867" s="1"/>
      <c r="U867" s="1"/>
      <c r="V867" s="1"/>
      <c r="W867" s="1"/>
      <c r="X867" s="1"/>
      <c r="Y867" s="1"/>
      <c r="Z867" s="1"/>
      <c r="AA867" s="1"/>
      <c r="AB867" s="1"/>
    </row>
    <row r="868" spans="1:28" s="30" customFormat="1" ht="36" customHeight="1">
      <c r="A868" s="6"/>
      <c r="B868" s="40"/>
      <c r="C868" s="41"/>
      <c r="D868" s="41"/>
      <c r="E868" s="41"/>
      <c r="F868" s="41"/>
      <c r="G868" s="80"/>
      <c r="H868" s="91"/>
      <c r="I868" s="18"/>
      <c r="J868" s="18"/>
      <c r="K868" s="18"/>
      <c r="L868" s="31"/>
      <c r="M868" s="7"/>
      <c r="N868" s="7"/>
      <c r="O868" s="103"/>
      <c r="P868" s="1"/>
      <c r="Q868" s="1"/>
      <c r="R868" s="1"/>
      <c r="S868" s="1"/>
      <c r="T868" s="1"/>
      <c r="U868" s="1"/>
      <c r="V868" s="1"/>
      <c r="W868" s="1"/>
      <c r="X868" s="1"/>
      <c r="Y868" s="1"/>
      <c r="Z868" s="1"/>
      <c r="AA868" s="1"/>
      <c r="AB868" s="1"/>
    </row>
    <row r="869" spans="1:28" s="30" customFormat="1" ht="33.75" customHeight="1">
      <c r="A869" s="6"/>
      <c r="B869" s="40"/>
      <c r="C869" s="41"/>
      <c r="D869" s="41"/>
      <c r="E869" s="41"/>
      <c r="F869" s="41"/>
      <c r="G869" s="80"/>
      <c r="H869" s="91"/>
      <c r="I869" s="18"/>
      <c r="J869" s="18"/>
      <c r="K869" s="18"/>
      <c r="L869" s="31"/>
      <c r="M869" s="7"/>
      <c r="N869" s="7"/>
      <c r="O869" s="103"/>
      <c r="P869" s="1"/>
      <c r="Q869" s="1"/>
      <c r="R869" s="1"/>
      <c r="S869" s="1"/>
      <c r="T869" s="1"/>
      <c r="U869" s="1"/>
      <c r="V869" s="1"/>
      <c r="W869" s="1"/>
      <c r="X869" s="1"/>
      <c r="Y869" s="1"/>
      <c r="Z869" s="1"/>
      <c r="AA869" s="1"/>
      <c r="AB869" s="1"/>
    </row>
    <row r="870" spans="1:28" s="30" customFormat="1" ht="18.75">
      <c r="A870" s="6"/>
      <c r="B870" s="40"/>
      <c r="C870" s="41"/>
      <c r="D870" s="41"/>
      <c r="E870" s="41"/>
      <c r="F870" s="41"/>
      <c r="G870" s="80"/>
      <c r="H870" s="91"/>
      <c r="I870" s="18"/>
      <c r="J870" s="18"/>
      <c r="K870" s="18"/>
      <c r="L870" s="31"/>
      <c r="M870" s="7"/>
      <c r="N870" s="7"/>
      <c r="O870" s="103"/>
      <c r="P870" s="1"/>
      <c r="Q870" s="1"/>
      <c r="R870" s="1"/>
      <c r="S870" s="1"/>
      <c r="T870" s="1"/>
      <c r="U870" s="1"/>
      <c r="V870" s="1"/>
      <c r="W870" s="1"/>
      <c r="X870" s="1"/>
      <c r="Y870" s="1"/>
      <c r="Z870" s="1"/>
      <c r="AA870" s="1"/>
      <c r="AB870" s="1"/>
    </row>
    <row r="871" spans="1:28" s="30" customFormat="1" ht="32.25" customHeight="1">
      <c r="A871" s="6"/>
      <c r="B871" s="40"/>
      <c r="C871" s="41"/>
      <c r="D871" s="41"/>
      <c r="E871" s="41"/>
      <c r="F871" s="41"/>
      <c r="G871" s="80"/>
      <c r="H871" s="91"/>
      <c r="I871" s="18"/>
      <c r="J871" s="18"/>
      <c r="K871" s="18"/>
      <c r="L871" s="31"/>
      <c r="M871" s="7"/>
      <c r="N871" s="7"/>
      <c r="O871" s="103"/>
      <c r="P871" s="1"/>
      <c r="Q871" s="1"/>
      <c r="R871" s="1"/>
      <c r="S871" s="1"/>
      <c r="T871" s="1"/>
      <c r="U871" s="1"/>
      <c r="V871" s="1"/>
      <c r="W871" s="1"/>
      <c r="X871" s="1"/>
      <c r="Y871" s="1"/>
      <c r="Z871" s="1"/>
      <c r="AA871" s="1"/>
      <c r="AB871" s="1"/>
    </row>
    <row r="872" spans="1:28" s="30" customFormat="1" ht="18.75">
      <c r="A872" s="6"/>
      <c r="B872" s="40"/>
      <c r="C872" s="41"/>
      <c r="D872" s="41"/>
      <c r="E872" s="41"/>
      <c r="F872" s="41"/>
      <c r="G872" s="80"/>
      <c r="H872" s="91"/>
      <c r="I872" s="18"/>
      <c r="J872" s="18"/>
      <c r="K872" s="18"/>
      <c r="L872" s="31"/>
      <c r="M872" s="7"/>
      <c r="N872" s="7"/>
      <c r="O872" s="103"/>
      <c r="P872" s="1"/>
      <c r="Q872" s="1"/>
      <c r="R872" s="1"/>
      <c r="S872" s="1"/>
      <c r="T872" s="1"/>
      <c r="U872" s="1"/>
      <c r="V872" s="1"/>
      <c r="W872" s="1"/>
      <c r="X872" s="1"/>
      <c r="Y872" s="1"/>
      <c r="Z872" s="1"/>
      <c r="AA872" s="1"/>
      <c r="AB872" s="1"/>
    </row>
    <row r="873" spans="1:28" s="30" customFormat="1" ht="34.5" customHeight="1">
      <c r="A873" s="6"/>
      <c r="B873" s="40"/>
      <c r="C873" s="41"/>
      <c r="D873" s="41"/>
      <c r="E873" s="41"/>
      <c r="F873" s="41"/>
      <c r="G873" s="80"/>
      <c r="H873" s="91"/>
      <c r="I873" s="18"/>
      <c r="J873" s="18"/>
      <c r="K873" s="18"/>
      <c r="L873" s="31"/>
      <c r="M873" s="7"/>
      <c r="N873" s="7"/>
      <c r="O873" s="103"/>
      <c r="P873" s="1"/>
      <c r="Q873" s="1"/>
      <c r="R873" s="1"/>
      <c r="S873" s="1"/>
      <c r="T873" s="1"/>
      <c r="U873" s="1"/>
      <c r="V873" s="1"/>
      <c r="W873" s="1"/>
      <c r="X873" s="1"/>
      <c r="Y873" s="1"/>
      <c r="Z873" s="1"/>
      <c r="AA873" s="1"/>
      <c r="AB873" s="1"/>
    </row>
    <row r="874" spans="1:28" s="30" customFormat="1" ht="18.75">
      <c r="A874" s="6"/>
      <c r="B874" s="40"/>
      <c r="C874" s="41"/>
      <c r="D874" s="41"/>
      <c r="E874" s="41"/>
      <c r="F874" s="41"/>
      <c r="G874" s="80"/>
      <c r="H874" s="91"/>
      <c r="I874" s="18"/>
      <c r="J874" s="18"/>
      <c r="K874" s="18"/>
      <c r="L874" s="31"/>
      <c r="M874" s="7"/>
      <c r="N874" s="7"/>
      <c r="O874" s="103"/>
      <c r="P874" s="1"/>
      <c r="Q874" s="1"/>
      <c r="R874" s="1"/>
      <c r="S874" s="1"/>
      <c r="T874" s="1"/>
      <c r="U874" s="1"/>
      <c r="V874" s="1"/>
      <c r="W874" s="1"/>
      <c r="X874" s="1"/>
      <c r="Y874" s="1"/>
      <c r="Z874" s="1"/>
      <c r="AA874" s="1"/>
      <c r="AB874" s="1"/>
    </row>
    <row r="875" spans="1:28" s="30" customFormat="1" ht="30.75" customHeight="1">
      <c r="A875" s="6"/>
      <c r="B875" s="40"/>
      <c r="C875" s="41"/>
      <c r="D875" s="41"/>
      <c r="E875" s="41"/>
      <c r="F875" s="41"/>
      <c r="G875" s="80"/>
      <c r="H875" s="91"/>
      <c r="I875" s="18"/>
      <c r="J875" s="18"/>
      <c r="K875" s="18"/>
      <c r="L875" s="31"/>
      <c r="M875" s="7"/>
      <c r="N875" s="7"/>
      <c r="O875" s="103"/>
      <c r="P875" s="1"/>
      <c r="Q875" s="1"/>
      <c r="R875" s="1"/>
      <c r="S875" s="1"/>
      <c r="T875" s="1"/>
      <c r="U875" s="1"/>
      <c r="V875" s="1"/>
      <c r="W875" s="1"/>
      <c r="X875" s="1"/>
      <c r="Y875" s="1"/>
      <c r="Z875" s="1"/>
      <c r="AA875" s="1"/>
      <c r="AB875" s="1"/>
    </row>
    <row r="876" spans="1:28" s="30" customFormat="1" ht="18.75">
      <c r="A876" s="6"/>
      <c r="B876" s="40"/>
      <c r="C876" s="41"/>
      <c r="D876" s="41"/>
      <c r="E876" s="41"/>
      <c r="F876" s="41"/>
      <c r="G876" s="80"/>
      <c r="H876" s="91"/>
      <c r="I876" s="18"/>
      <c r="J876" s="18"/>
      <c r="K876" s="18"/>
      <c r="L876" s="31"/>
      <c r="M876" s="7"/>
      <c r="N876" s="7"/>
      <c r="O876" s="103"/>
      <c r="P876" s="1"/>
      <c r="Q876" s="1"/>
      <c r="R876" s="1"/>
      <c r="S876" s="1"/>
      <c r="T876" s="1"/>
      <c r="U876" s="1"/>
      <c r="V876" s="1"/>
      <c r="W876" s="1"/>
      <c r="X876" s="1"/>
      <c r="Y876" s="1"/>
      <c r="Z876" s="1"/>
      <c r="AA876" s="1"/>
      <c r="AB876" s="1"/>
    </row>
    <row r="877" spans="1:28" s="30" customFormat="1" ht="31.5" customHeight="1">
      <c r="A877" s="6"/>
      <c r="B877" s="40"/>
      <c r="C877" s="41"/>
      <c r="D877" s="41"/>
      <c r="E877" s="41"/>
      <c r="F877" s="41"/>
      <c r="G877" s="80"/>
      <c r="H877" s="91"/>
      <c r="I877" s="18"/>
      <c r="J877" s="18"/>
      <c r="K877" s="18"/>
      <c r="L877" s="31"/>
      <c r="M877" s="7"/>
      <c r="N877" s="7"/>
      <c r="O877" s="103"/>
      <c r="P877" s="1"/>
      <c r="Q877" s="1"/>
      <c r="R877" s="1"/>
      <c r="S877" s="1"/>
      <c r="T877" s="1"/>
      <c r="U877" s="1"/>
      <c r="V877" s="1"/>
      <c r="W877" s="1"/>
      <c r="X877" s="1"/>
      <c r="Y877" s="1"/>
      <c r="Z877" s="1"/>
      <c r="AA877" s="1"/>
      <c r="AB877" s="1"/>
    </row>
    <row r="878" spans="1:28" s="30" customFormat="1" ht="18.75">
      <c r="A878" s="6"/>
      <c r="B878" s="40"/>
      <c r="C878" s="41"/>
      <c r="D878" s="41"/>
      <c r="E878" s="41"/>
      <c r="F878" s="41"/>
      <c r="G878" s="80"/>
      <c r="H878" s="91"/>
      <c r="I878" s="18"/>
      <c r="J878" s="18"/>
      <c r="K878" s="18"/>
      <c r="L878" s="31"/>
      <c r="M878" s="7"/>
      <c r="N878" s="7"/>
      <c r="O878" s="103"/>
      <c r="P878" s="1"/>
      <c r="Q878" s="1"/>
      <c r="R878" s="1"/>
      <c r="S878" s="1"/>
      <c r="T878" s="1"/>
      <c r="U878" s="1"/>
      <c r="V878" s="1"/>
      <c r="W878" s="1"/>
      <c r="X878" s="1"/>
      <c r="Y878" s="1"/>
      <c r="Z878" s="1"/>
      <c r="AA878" s="1"/>
      <c r="AB878" s="1"/>
    </row>
    <row r="879" spans="1:28" s="30" customFormat="1" ht="39" customHeight="1">
      <c r="A879" s="6"/>
      <c r="B879" s="40"/>
      <c r="C879" s="41"/>
      <c r="D879" s="41"/>
      <c r="E879" s="41"/>
      <c r="F879" s="41"/>
      <c r="G879" s="80"/>
      <c r="H879" s="91"/>
      <c r="I879" s="18"/>
      <c r="J879" s="18"/>
      <c r="K879" s="18"/>
      <c r="L879" s="31"/>
      <c r="M879" s="7"/>
      <c r="N879" s="7"/>
      <c r="O879" s="103"/>
      <c r="P879" s="1"/>
      <c r="Q879" s="1"/>
      <c r="R879" s="1"/>
      <c r="S879" s="1"/>
      <c r="T879" s="1"/>
      <c r="U879" s="1"/>
      <c r="V879" s="1"/>
      <c r="W879" s="1"/>
      <c r="X879" s="1"/>
      <c r="Y879" s="1"/>
      <c r="Z879" s="1"/>
      <c r="AA879" s="1"/>
      <c r="AB879" s="1"/>
    </row>
    <row r="880" spans="1:28" s="30" customFormat="1" ht="66" customHeight="1">
      <c r="A880" s="6"/>
      <c r="B880" s="40"/>
      <c r="C880" s="41"/>
      <c r="D880" s="41"/>
      <c r="E880" s="41"/>
      <c r="F880" s="41"/>
      <c r="G880" s="80"/>
      <c r="H880" s="91"/>
      <c r="I880" s="18"/>
      <c r="J880" s="18"/>
      <c r="K880" s="18"/>
      <c r="L880" s="31"/>
      <c r="M880" s="7"/>
      <c r="N880" s="7"/>
      <c r="O880" s="103"/>
      <c r="P880" s="1"/>
      <c r="Q880" s="1"/>
      <c r="R880" s="1"/>
      <c r="S880" s="1"/>
      <c r="T880" s="1"/>
      <c r="U880" s="1"/>
      <c r="V880" s="1"/>
      <c r="W880" s="1"/>
      <c r="X880" s="1"/>
      <c r="Y880" s="1"/>
      <c r="Z880" s="1"/>
      <c r="AA880" s="1"/>
      <c r="AB880" s="1"/>
    </row>
    <row r="881" spans="1:28" s="30" customFormat="1" ht="31.5" customHeight="1">
      <c r="A881" s="6"/>
      <c r="B881" s="40"/>
      <c r="C881" s="41"/>
      <c r="D881" s="41"/>
      <c r="E881" s="41"/>
      <c r="F881" s="41"/>
      <c r="G881" s="80"/>
      <c r="H881" s="91"/>
      <c r="I881" s="18"/>
      <c r="J881" s="18"/>
      <c r="K881" s="18"/>
      <c r="L881" s="31"/>
      <c r="M881" s="7"/>
      <c r="N881" s="7"/>
      <c r="O881" s="103"/>
      <c r="P881" s="1"/>
      <c r="Q881" s="1"/>
      <c r="R881" s="1"/>
      <c r="S881" s="1"/>
      <c r="T881" s="1"/>
      <c r="U881" s="1"/>
      <c r="V881" s="1"/>
      <c r="W881" s="1"/>
      <c r="X881" s="1"/>
      <c r="Y881" s="1"/>
      <c r="Z881" s="1"/>
      <c r="AA881" s="1"/>
      <c r="AB881" s="1"/>
    </row>
    <row r="882" spans="1:28" s="30" customFormat="1" ht="84.75" customHeight="1">
      <c r="A882" s="6"/>
      <c r="B882" s="40"/>
      <c r="C882" s="41"/>
      <c r="D882" s="41"/>
      <c r="E882" s="41"/>
      <c r="F882" s="41"/>
      <c r="G882" s="80"/>
      <c r="H882" s="91"/>
      <c r="I882" s="18"/>
      <c r="J882" s="18"/>
      <c r="K882" s="18"/>
      <c r="L882" s="31"/>
      <c r="M882" s="7"/>
      <c r="N882" s="7"/>
      <c r="O882" s="103"/>
      <c r="P882" s="1"/>
      <c r="Q882" s="1"/>
      <c r="R882" s="1"/>
      <c r="S882" s="1"/>
      <c r="T882" s="1"/>
      <c r="U882" s="1"/>
      <c r="V882" s="1"/>
      <c r="W882" s="1"/>
      <c r="X882" s="1"/>
      <c r="Y882" s="1"/>
      <c r="Z882" s="1"/>
      <c r="AA882" s="1"/>
      <c r="AB882" s="1"/>
    </row>
    <row r="883" spans="1:28" s="30" customFormat="1" ht="101.25" customHeight="1">
      <c r="A883" s="6"/>
      <c r="B883" s="40"/>
      <c r="C883" s="41"/>
      <c r="D883" s="41"/>
      <c r="E883" s="41"/>
      <c r="F883" s="41"/>
      <c r="G883" s="80"/>
      <c r="H883" s="91"/>
      <c r="I883" s="18"/>
      <c r="J883" s="18"/>
      <c r="K883" s="18"/>
      <c r="L883" s="31"/>
      <c r="M883" s="7"/>
      <c r="N883" s="7"/>
      <c r="O883" s="103"/>
      <c r="P883" s="1"/>
      <c r="Q883" s="1"/>
      <c r="R883" s="1"/>
      <c r="S883" s="1"/>
      <c r="T883" s="1"/>
      <c r="U883" s="1"/>
      <c r="V883" s="1"/>
      <c r="W883" s="1"/>
      <c r="X883" s="1"/>
      <c r="Y883" s="1"/>
      <c r="Z883" s="1"/>
      <c r="AA883" s="1"/>
      <c r="AB883" s="1"/>
    </row>
    <row r="884" spans="1:28" s="30" customFormat="1" ht="31.5" customHeight="1">
      <c r="A884" s="6"/>
      <c r="B884" s="40"/>
      <c r="C884" s="41"/>
      <c r="D884" s="41"/>
      <c r="E884" s="41"/>
      <c r="F884" s="41"/>
      <c r="G884" s="80"/>
      <c r="H884" s="91"/>
      <c r="I884" s="18"/>
      <c r="J884" s="18"/>
      <c r="K884" s="18"/>
      <c r="L884" s="31"/>
      <c r="M884" s="7"/>
      <c r="N884" s="7"/>
      <c r="O884" s="103"/>
      <c r="P884" s="1"/>
      <c r="Q884" s="1"/>
      <c r="R884" s="1"/>
      <c r="S884" s="1"/>
      <c r="T884" s="1"/>
      <c r="U884" s="1"/>
      <c r="V884" s="1"/>
      <c r="W884" s="1"/>
      <c r="X884" s="1"/>
      <c r="Y884" s="1"/>
      <c r="Z884" s="1"/>
      <c r="AA884" s="1"/>
      <c r="AB884" s="1"/>
    </row>
    <row r="885" spans="1:28" s="30" customFormat="1" ht="18.75">
      <c r="A885" s="6"/>
      <c r="B885" s="40"/>
      <c r="C885" s="41"/>
      <c r="D885" s="41"/>
      <c r="E885" s="41"/>
      <c r="F885" s="41"/>
      <c r="G885" s="80"/>
      <c r="H885" s="91"/>
      <c r="I885" s="18"/>
      <c r="J885" s="18"/>
      <c r="K885" s="18"/>
      <c r="L885" s="31"/>
      <c r="M885" s="7"/>
      <c r="N885" s="7"/>
      <c r="O885" s="103"/>
      <c r="P885" s="1"/>
      <c r="Q885" s="1"/>
      <c r="R885" s="1"/>
      <c r="S885" s="1"/>
      <c r="T885" s="1"/>
      <c r="U885" s="1"/>
      <c r="V885" s="1"/>
      <c r="W885" s="1"/>
      <c r="X885" s="1"/>
      <c r="Y885" s="1"/>
      <c r="Z885" s="1"/>
      <c r="AA885" s="1"/>
      <c r="AB885" s="1"/>
    </row>
    <row r="886" spans="1:28" s="30" customFormat="1" ht="33" customHeight="1">
      <c r="A886" s="6"/>
      <c r="B886" s="40"/>
      <c r="C886" s="41"/>
      <c r="D886" s="41"/>
      <c r="E886" s="41"/>
      <c r="F886" s="41"/>
      <c r="G886" s="80"/>
      <c r="H886" s="91"/>
      <c r="I886" s="18"/>
      <c r="J886" s="18"/>
      <c r="K886" s="18"/>
      <c r="L886" s="31"/>
      <c r="M886" s="7"/>
      <c r="N886" s="7"/>
      <c r="O886" s="103"/>
      <c r="P886" s="1"/>
      <c r="Q886" s="1"/>
      <c r="R886" s="1"/>
      <c r="S886" s="1"/>
      <c r="T886" s="1"/>
      <c r="U886" s="1"/>
      <c r="V886" s="1"/>
      <c r="W886" s="1"/>
      <c r="X886" s="1"/>
      <c r="Y886" s="1"/>
      <c r="Z886" s="1"/>
      <c r="AA886" s="1"/>
      <c r="AB886" s="1"/>
    </row>
    <row r="887" spans="1:28" s="30" customFormat="1" ht="18.75">
      <c r="A887" s="6"/>
      <c r="B887" s="40"/>
      <c r="C887" s="41"/>
      <c r="D887" s="41"/>
      <c r="E887" s="41"/>
      <c r="F887" s="41"/>
      <c r="G887" s="80"/>
      <c r="H887" s="91"/>
      <c r="I887" s="18"/>
      <c r="J887" s="18"/>
      <c r="K887" s="18"/>
      <c r="L887" s="31"/>
      <c r="M887" s="7"/>
      <c r="N887" s="7"/>
      <c r="O887" s="103"/>
      <c r="P887" s="1"/>
      <c r="Q887" s="1"/>
      <c r="R887" s="1"/>
      <c r="S887" s="1"/>
      <c r="T887" s="1"/>
      <c r="U887" s="1"/>
      <c r="V887" s="1"/>
      <c r="W887" s="1"/>
      <c r="X887" s="1"/>
      <c r="Y887" s="1"/>
      <c r="Z887" s="1"/>
      <c r="AA887" s="1"/>
      <c r="AB887" s="1"/>
    </row>
    <row r="888" spans="1:28" s="30" customFormat="1" ht="34.5" customHeight="1">
      <c r="A888" s="6"/>
      <c r="B888" s="40"/>
      <c r="C888" s="41"/>
      <c r="D888" s="41"/>
      <c r="E888" s="41"/>
      <c r="F888" s="41"/>
      <c r="G888" s="80"/>
      <c r="H888" s="91"/>
      <c r="I888" s="18"/>
      <c r="J888" s="18"/>
      <c r="K888" s="18"/>
      <c r="L888" s="31"/>
      <c r="M888" s="7"/>
      <c r="N888" s="7"/>
      <c r="O888" s="103"/>
      <c r="P888" s="1"/>
      <c r="Q888" s="1"/>
      <c r="R888" s="1"/>
      <c r="S888" s="1"/>
      <c r="T888" s="1"/>
      <c r="U888" s="1"/>
      <c r="V888" s="1"/>
      <c r="W888" s="1"/>
      <c r="X888" s="1"/>
      <c r="Y888" s="1"/>
      <c r="Z888" s="1"/>
      <c r="AA888" s="1"/>
      <c r="AB888" s="1"/>
    </row>
    <row r="889" spans="1:28" s="30" customFormat="1" ht="18.75">
      <c r="A889" s="6"/>
      <c r="B889" s="40"/>
      <c r="C889" s="41"/>
      <c r="D889" s="41"/>
      <c r="E889" s="41"/>
      <c r="F889" s="41"/>
      <c r="G889" s="80"/>
      <c r="H889" s="91"/>
      <c r="I889" s="18"/>
      <c r="J889" s="18"/>
      <c r="K889" s="18"/>
      <c r="L889" s="31"/>
      <c r="M889" s="7"/>
      <c r="N889" s="7"/>
      <c r="O889" s="103"/>
      <c r="P889" s="1"/>
      <c r="Q889" s="1"/>
      <c r="R889" s="1"/>
      <c r="S889" s="1"/>
      <c r="T889" s="1"/>
      <c r="U889" s="1"/>
      <c r="V889" s="1"/>
      <c r="W889" s="1"/>
      <c r="X889" s="1"/>
      <c r="Y889" s="1"/>
      <c r="Z889" s="1"/>
      <c r="AA889" s="1"/>
      <c r="AB889" s="1"/>
    </row>
    <row r="890" spans="1:28" s="30" customFormat="1" ht="18.75">
      <c r="A890" s="6"/>
      <c r="B890" s="40"/>
      <c r="C890" s="41"/>
      <c r="D890" s="41"/>
      <c r="E890" s="41"/>
      <c r="F890" s="41"/>
      <c r="G890" s="80"/>
      <c r="H890" s="91"/>
      <c r="I890" s="18"/>
      <c r="J890" s="18"/>
      <c r="K890" s="18"/>
      <c r="L890" s="31"/>
      <c r="M890" s="7"/>
      <c r="N890" s="7"/>
      <c r="O890" s="103"/>
      <c r="P890" s="1"/>
      <c r="Q890" s="1"/>
      <c r="R890" s="1"/>
      <c r="S890" s="1"/>
      <c r="T890" s="1"/>
      <c r="U890" s="1"/>
      <c r="V890" s="1"/>
      <c r="W890" s="1"/>
      <c r="X890" s="1"/>
      <c r="Y890" s="1"/>
      <c r="Z890" s="1"/>
      <c r="AA890" s="1"/>
      <c r="AB890" s="1"/>
    </row>
    <row r="891" spans="1:28" s="30" customFormat="1" ht="34.5" customHeight="1">
      <c r="A891" s="6"/>
      <c r="B891" s="40"/>
      <c r="C891" s="41"/>
      <c r="D891" s="41"/>
      <c r="E891" s="41"/>
      <c r="F891" s="41"/>
      <c r="G891" s="80"/>
      <c r="H891" s="91"/>
      <c r="I891" s="18"/>
      <c r="J891" s="18"/>
      <c r="K891" s="18"/>
      <c r="L891" s="31"/>
      <c r="M891" s="7"/>
      <c r="N891" s="7"/>
      <c r="O891" s="103"/>
      <c r="P891" s="1"/>
      <c r="Q891" s="1"/>
      <c r="R891" s="1"/>
      <c r="S891" s="1"/>
      <c r="T891" s="1"/>
      <c r="U891" s="1"/>
      <c r="V891" s="1"/>
      <c r="W891" s="1"/>
      <c r="X891" s="1"/>
      <c r="Y891" s="1"/>
      <c r="Z891" s="1"/>
      <c r="AA891" s="1"/>
      <c r="AB891" s="1"/>
    </row>
    <row r="892" spans="1:28" s="30" customFormat="1" ht="110.25" customHeight="1">
      <c r="A892" s="6"/>
      <c r="B892" s="40"/>
      <c r="C892" s="41"/>
      <c r="D892" s="41"/>
      <c r="E892" s="41"/>
      <c r="F892" s="41"/>
      <c r="G892" s="80"/>
      <c r="H892" s="91"/>
      <c r="I892" s="18"/>
      <c r="J892" s="18"/>
      <c r="K892" s="18"/>
      <c r="L892" s="31"/>
      <c r="M892" s="7"/>
      <c r="N892" s="7"/>
      <c r="O892" s="103"/>
      <c r="P892" s="1"/>
      <c r="Q892" s="1"/>
      <c r="R892" s="1"/>
      <c r="S892" s="1"/>
      <c r="T892" s="1"/>
      <c r="U892" s="1"/>
      <c r="V892" s="1"/>
      <c r="W892" s="1"/>
      <c r="X892" s="1"/>
      <c r="Y892" s="1"/>
      <c r="Z892" s="1"/>
      <c r="AA892" s="1"/>
      <c r="AB892" s="1"/>
    </row>
    <row r="893" spans="1:28" s="30" customFormat="1" ht="35.25" customHeight="1">
      <c r="A893" s="6"/>
      <c r="B893" s="40"/>
      <c r="C893" s="41"/>
      <c r="D893" s="41"/>
      <c r="E893" s="41"/>
      <c r="F893" s="41"/>
      <c r="G893" s="80"/>
      <c r="H893" s="91"/>
      <c r="I893" s="18"/>
      <c r="J893" s="18"/>
      <c r="K893" s="18"/>
      <c r="L893" s="31"/>
      <c r="M893" s="7"/>
      <c r="N893" s="7"/>
      <c r="O893" s="103"/>
      <c r="P893" s="1"/>
      <c r="Q893" s="1"/>
      <c r="R893" s="1"/>
      <c r="S893" s="1"/>
      <c r="T893" s="1"/>
      <c r="U893" s="1"/>
      <c r="V893" s="1"/>
      <c r="W893" s="1"/>
      <c r="X893" s="1"/>
      <c r="Y893" s="1"/>
      <c r="Z893" s="1"/>
      <c r="AA893" s="1"/>
      <c r="AB893" s="1"/>
    </row>
    <row r="894" spans="1:28" s="30" customFormat="1" ht="18.75">
      <c r="A894" s="6"/>
      <c r="B894" s="40"/>
      <c r="C894" s="41"/>
      <c r="D894" s="41"/>
      <c r="E894" s="41"/>
      <c r="F894" s="41"/>
      <c r="G894" s="80"/>
      <c r="H894" s="91"/>
      <c r="I894" s="18"/>
      <c r="J894" s="18"/>
      <c r="K894" s="18"/>
      <c r="L894" s="31"/>
      <c r="M894" s="7"/>
      <c r="N894" s="7"/>
      <c r="O894" s="103"/>
      <c r="P894" s="1"/>
      <c r="Q894" s="1"/>
      <c r="R894" s="1"/>
      <c r="S894" s="1"/>
      <c r="T894" s="1"/>
      <c r="U894" s="1"/>
      <c r="V894" s="1"/>
      <c r="W894" s="1"/>
      <c r="X894" s="1"/>
      <c r="Y894" s="1"/>
      <c r="Z894" s="1"/>
      <c r="AA894" s="1"/>
      <c r="AB894" s="1"/>
    </row>
    <row r="895" spans="1:7" ht="32.25" customHeight="1">
      <c r="A895" s="6"/>
      <c r="G895" s="80"/>
    </row>
    <row r="896" spans="1:7" ht="18.75">
      <c r="A896" s="6"/>
      <c r="G896" s="80"/>
    </row>
    <row r="897" spans="1:7" ht="33" customHeight="1">
      <c r="A897" s="6"/>
      <c r="G897" s="80"/>
    </row>
    <row r="898" spans="1:7" ht="62.25" customHeight="1">
      <c r="A898" s="6"/>
      <c r="G898" s="80"/>
    </row>
    <row r="899" spans="1:7" ht="34.5" customHeight="1">
      <c r="A899" s="6"/>
      <c r="G899" s="80"/>
    </row>
    <row r="900" ht="18.75">
      <c r="G900" s="80"/>
    </row>
    <row r="901" spans="1:15" s="2" customFormat="1" ht="18.75">
      <c r="A901" s="17"/>
      <c r="B901" s="44"/>
      <c r="C901" s="45"/>
      <c r="D901" s="45"/>
      <c r="E901" s="45"/>
      <c r="F901" s="45"/>
      <c r="G901" s="79"/>
      <c r="H901" s="92"/>
      <c r="I901" s="19"/>
      <c r="J901" s="19"/>
      <c r="K901" s="19"/>
      <c r="L901" s="31"/>
      <c r="M901" s="174"/>
      <c r="N901" s="174"/>
      <c r="O901" s="175"/>
    </row>
    <row r="902" spans="2:15" s="6" customFormat="1" ht="18.75">
      <c r="B902" s="40"/>
      <c r="C902" s="40"/>
      <c r="D902" s="40"/>
      <c r="E902" s="40"/>
      <c r="F902" s="40"/>
      <c r="G902" s="80"/>
      <c r="H902" s="90"/>
      <c r="I902" s="14"/>
      <c r="J902" s="14"/>
      <c r="K902" s="14"/>
      <c r="L902" s="34"/>
      <c r="O902" s="101"/>
    </row>
    <row r="903" spans="2:15" s="6" customFormat="1" ht="18.75">
      <c r="B903" s="40"/>
      <c r="C903" s="40"/>
      <c r="D903" s="40"/>
      <c r="E903" s="40"/>
      <c r="F903" s="40"/>
      <c r="G903" s="80"/>
      <c r="H903" s="90"/>
      <c r="I903" s="14"/>
      <c r="J903" s="14"/>
      <c r="K903" s="14"/>
      <c r="L903" s="34"/>
      <c r="O903" s="101"/>
    </row>
    <row r="904" spans="2:15" s="6" customFormat="1" ht="18.75" customHeight="1">
      <c r="B904" s="40"/>
      <c r="C904" s="40"/>
      <c r="D904" s="40"/>
      <c r="E904" s="40"/>
      <c r="F904" s="40"/>
      <c r="G904" s="80"/>
      <c r="H904" s="90"/>
      <c r="I904" s="14"/>
      <c r="J904" s="14"/>
      <c r="K904" s="14"/>
      <c r="L904" s="34"/>
      <c r="O904" s="101"/>
    </row>
    <row r="905" spans="1:15" s="5" customFormat="1" ht="18.75">
      <c r="A905" s="6"/>
      <c r="B905" s="40"/>
      <c r="C905" s="40"/>
      <c r="D905" s="40"/>
      <c r="E905" s="40"/>
      <c r="F905" s="40"/>
      <c r="G905" s="80"/>
      <c r="H905" s="93"/>
      <c r="I905" s="13"/>
      <c r="J905" s="13"/>
      <c r="K905" s="13"/>
      <c r="L905" s="34"/>
      <c r="O905" s="102"/>
    </row>
    <row r="906" spans="1:15" s="5" customFormat="1" ht="18.75">
      <c r="A906" s="6"/>
      <c r="B906" s="40"/>
      <c r="C906" s="40"/>
      <c r="D906" s="40"/>
      <c r="E906" s="40"/>
      <c r="F906" s="40"/>
      <c r="G906" s="80"/>
      <c r="H906" s="93"/>
      <c r="I906" s="13"/>
      <c r="J906" s="13"/>
      <c r="K906" s="13"/>
      <c r="L906" s="34"/>
      <c r="O906" s="102"/>
    </row>
    <row r="907" spans="1:15" s="5" customFormat="1" ht="18.75">
      <c r="A907" s="6"/>
      <c r="B907" s="40"/>
      <c r="C907" s="40"/>
      <c r="D907" s="40"/>
      <c r="E907" s="40"/>
      <c r="F907" s="40"/>
      <c r="G907" s="80"/>
      <c r="H907" s="93"/>
      <c r="I907" s="13"/>
      <c r="J907" s="13"/>
      <c r="K907" s="13"/>
      <c r="L907" s="34"/>
      <c r="O907" s="102"/>
    </row>
    <row r="908" spans="1:15" s="5" customFormat="1" ht="18.75">
      <c r="A908" s="6"/>
      <c r="B908" s="40"/>
      <c r="C908" s="40"/>
      <c r="D908" s="40"/>
      <c r="E908" s="40"/>
      <c r="F908" s="40"/>
      <c r="G908" s="80"/>
      <c r="H908" s="93"/>
      <c r="I908" s="13"/>
      <c r="J908" s="13"/>
      <c r="K908" s="13"/>
      <c r="L908" s="34"/>
      <c r="O908" s="102"/>
    </row>
    <row r="909" spans="2:15" s="6" customFormat="1" ht="18.75">
      <c r="B909" s="40"/>
      <c r="C909" s="40"/>
      <c r="D909" s="40"/>
      <c r="E909" s="40"/>
      <c r="F909" s="40"/>
      <c r="G909" s="80"/>
      <c r="H909" s="90"/>
      <c r="I909" s="14"/>
      <c r="J909" s="14"/>
      <c r="K909" s="14"/>
      <c r="L909" s="34"/>
      <c r="O909" s="101"/>
    </row>
    <row r="910" spans="2:15" s="6" customFormat="1" ht="18.75">
      <c r="B910" s="40"/>
      <c r="C910" s="40"/>
      <c r="D910" s="40"/>
      <c r="E910" s="40"/>
      <c r="F910" s="40"/>
      <c r="G910" s="80"/>
      <c r="H910" s="90"/>
      <c r="I910" s="14"/>
      <c r="J910" s="14"/>
      <c r="K910" s="14"/>
      <c r="L910" s="34"/>
      <c r="O910" s="101"/>
    </row>
    <row r="911" spans="2:15" s="6" customFormat="1" ht="18.75">
      <c r="B911" s="40"/>
      <c r="C911" s="40"/>
      <c r="D911" s="40"/>
      <c r="E911" s="40"/>
      <c r="F911" s="40"/>
      <c r="G911" s="80"/>
      <c r="H911" s="90"/>
      <c r="I911" s="14"/>
      <c r="J911" s="14"/>
      <c r="K911" s="14"/>
      <c r="L911" s="34"/>
      <c r="O911" s="101"/>
    </row>
    <row r="912" spans="2:15" s="6" customFormat="1" ht="18.75">
      <c r="B912" s="40"/>
      <c r="C912" s="40"/>
      <c r="D912" s="40"/>
      <c r="E912" s="40"/>
      <c r="F912" s="40"/>
      <c r="G912" s="80"/>
      <c r="H912" s="90"/>
      <c r="I912" s="14"/>
      <c r="J912" s="14"/>
      <c r="K912" s="14"/>
      <c r="L912" s="34"/>
      <c r="O912" s="101"/>
    </row>
    <row r="913" spans="2:15" s="6" customFormat="1" ht="18.75">
      <c r="B913" s="40"/>
      <c r="C913" s="40"/>
      <c r="D913" s="40"/>
      <c r="E913" s="40"/>
      <c r="F913" s="40"/>
      <c r="G913" s="80"/>
      <c r="H913" s="90"/>
      <c r="I913" s="14"/>
      <c r="J913" s="14"/>
      <c r="K913" s="14"/>
      <c r="L913" s="34"/>
      <c r="O913" s="101"/>
    </row>
    <row r="914" spans="2:15" s="6" customFormat="1" ht="18.75">
      <c r="B914" s="40"/>
      <c r="C914" s="40"/>
      <c r="D914" s="40"/>
      <c r="E914" s="40"/>
      <c r="F914" s="40"/>
      <c r="G914" s="80"/>
      <c r="H914" s="90"/>
      <c r="I914" s="14"/>
      <c r="J914" s="14"/>
      <c r="K914" s="14"/>
      <c r="L914" s="34"/>
      <c r="O914" s="101"/>
    </row>
    <row r="915" spans="2:15" s="6" customFormat="1" ht="18.75">
      <c r="B915" s="40"/>
      <c r="C915" s="40"/>
      <c r="D915" s="40"/>
      <c r="E915" s="40"/>
      <c r="F915" s="40"/>
      <c r="G915" s="80"/>
      <c r="H915" s="90"/>
      <c r="I915" s="14"/>
      <c r="J915" s="14"/>
      <c r="K915" s="14"/>
      <c r="L915" s="34"/>
      <c r="O915" s="101"/>
    </row>
    <row r="916" ht="18.75">
      <c r="G916" s="80"/>
    </row>
    <row r="917" ht="18.75">
      <c r="G917" s="80"/>
    </row>
    <row r="918" ht="18.75">
      <c r="G918" s="80"/>
    </row>
    <row r="919" ht="18.75">
      <c r="G919" s="80"/>
    </row>
    <row r="920" ht="18.75">
      <c r="G920" s="80"/>
    </row>
    <row r="921" ht="18.75">
      <c r="G921" s="80"/>
    </row>
    <row r="922" ht="18.75">
      <c r="G922" s="80"/>
    </row>
    <row r="923" spans="2:15" s="6" customFormat="1" ht="18.75">
      <c r="B923" s="40"/>
      <c r="C923" s="40"/>
      <c r="D923" s="40"/>
      <c r="E923" s="40"/>
      <c r="F923" s="40"/>
      <c r="G923" s="79"/>
      <c r="H923" s="90"/>
      <c r="I923" s="14"/>
      <c r="J923" s="14"/>
      <c r="K923" s="14"/>
      <c r="L923" s="34"/>
      <c r="O923" s="101"/>
    </row>
    <row r="924" spans="1:15" s="6" customFormat="1" ht="18.75">
      <c r="A924" s="5"/>
      <c r="B924" s="44"/>
      <c r="C924" s="45"/>
      <c r="D924" s="45"/>
      <c r="E924" s="45"/>
      <c r="F924" s="45"/>
      <c r="G924" s="79"/>
      <c r="H924" s="90"/>
      <c r="I924" s="14"/>
      <c r="J924" s="14"/>
      <c r="K924" s="14"/>
      <c r="L924" s="34"/>
      <c r="O924" s="101"/>
    </row>
    <row r="925" spans="2:15" s="6" customFormat="1" ht="18.75">
      <c r="B925" s="40"/>
      <c r="C925" s="40"/>
      <c r="D925" s="40"/>
      <c r="E925" s="40"/>
      <c r="F925" s="40"/>
      <c r="G925" s="80"/>
      <c r="H925" s="90"/>
      <c r="I925" s="14"/>
      <c r="J925" s="14"/>
      <c r="K925" s="14"/>
      <c r="L925" s="34"/>
      <c r="O925" s="101"/>
    </row>
    <row r="926" spans="2:15" s="6" customFormat="1" ht="18.75">
      <c r="B926" s="40"/>
      <c r="C926" s="40"/>
      <c r="D926" s="40"/>
      <c r="E926" s="40"/>
      <c r="F926" s="40"/>
      <c r="G926" s="80"/>
      <c r="H926" s="90"/>
      <c r="I926" s="14"/>
      <c r="J926" s="14"/>
      <c r="K926" s="14"/>
      <c r="L926" s="34"/>
      <c r="O926" s="101"/>
    </row>
    <row r="927" spans="2:15" s="6" customFormat="1" ht="21" customHeight="1">
      <c r="B927" s="40"/>
      <c r="C927" s="40"/>
      <c r="D927" s="40"/>
      <c r="E927" s="40"/>
      <c r="F927" s="40"/>
      <c r="G927" s="80"/>
      <c r="H927" s="90"/>
      <c r="I927" s="14"/>
      <c r="J927" s="14"/>
      <c r="K927" s="14"/>
      <c r="L927" s="34"/>
      <c r="O927" s="101"/>
    </row>
    <row r="928" spans="2:15" s="6" customFormat="1" ht="22.5" customHeight="1">
      <c r="B928" s="40"/>
      <c r="C928" s="40"/>
      <c r="D928" s="40"/>
      <c r="E928" s="40"/>
      <c r="F928" s="40"/>
      <c r="G928" s="80"/>
      <c r="H928" s="90"/>
      <c r="I928" s="14"/>
      <c r="J928" s="14"/>
      <c r="K928" s="14"/>
      <c r="L928" s="34"/>
      <c r="O928" s="101"/>
    </row>
    <row r="929" spans="1:15" s="5" customFormat="1" ht="18.75">
      <c r="A929" s="6"/>
      <c r="B929" s="40"/>
      <c r="C929" s="40"/>
      <c r="D929" s="40"/>
      <c r="E929" s="40"/>
      <c r="F929" s="40"/>
      <c r="G929" s="80"/>
      <c r="H929" s="93"/>
      <c r="I929" s="13"/>
      <c r="J929" s="13"/>
      <c r="K929" s="13"/>
      <c r="L929" s="34"/>
      <c r="O929" s="102"/>
    </row>
    <row r="930" spans="1:15" s="6" customFormat="1" ht="18.75">
      <c r="A930" s="5"/>
      <c r="B930" s="44"/>
      <c r="C930" s="45"/>
      <c r="D930" s="45"/>
      <c r="E930" s="45"/>
      <c r="F930" s="45"/>
      <c r="G930" s="79"/>
      <c r="H930" s="90"/>
      <c r="I930" s="14"/>
      <c r="J930" s="14"/>
      <c r="K930" s="14"/>
      <c r="L930" s="34"/>
      <c r="O930" s="101"/>
    </row>
    <row r="931" spans="2:15" s="6" customFormat="1" ht="18.75">
      <c r="B931" s="40"/>
      <c r="C931" s="40"/>
      <c r="D931" s="40"/>
      <c r="E931" s="40"/>
      <c r="F931" s="40"/>
      <c r="G931" s="80"/>
      <c r="H931" s="90"/>
      <c r="I931" s="14"/>
      <c r="J931" s="14"/>
      <c r="K931" s="14"/>
      <c r="L931" s="34"/>
      <c r="O931" s="101"/>
    </row>
    <row r="932" spans="2:15" s="6" customFormat="1" ht="18.75">
      <c r="B932" s="40"/>
      <c r="C932" s="40"/>
      <c r="D932" s="40"/>
      <c r="E932" s="40"/>
      <c r="F932" s="40"/>
      <c r="G932" s="80"/>
      <c r="H932" s="90"/>
      <c r="I932" s="14"/>
      <c r="J932" s="14"/>
      <c r="K932" s="14"/>
      <c r="L932" s="34"/>
      <c r="O932" s="101"/>
    </row>
    <row r="933" spans="2:15" s="6" customFormat="1" ht="21" customHeight="1">
      <c r="B933" s="40"/>
      <c r="C933" s="40"/>
      <c r="D933" s="40"/>
      <c r="E933" s="40"/>
      <c r="F933" s="40"/>
      <c r="G933" s="80"/>
      <c r="H933" s="90"/>
      <c r="I933" s="14"/>
      <c r="J933" s="14"/>
      <c r="K933" s="14"/>
      <c r="L933" s="34"/>
      <c r="O933" s="101"/>
    </row>
    <row r="934" spans="2:15" s="6" customFormat="1" ht="18.75">
      <c r="B934" s="40"/>
      <c r="C934" s="40"/>
      <c r="D934" s="40"/>
      <c r="E934" s="40"/>
      <c r="F934" s="40"/>
      <c r="G934" s="80"/>
      <c r="H934" s="90"/>
      <c r="I934" s="14"/>
      <c r="J934" s="14"/>
      <c r="K934" s="14"/>
      <c r="L934" s="34"/>
      <c r="O934" s="101"/>
    </row>
    <row r="935" spans="2:15" s="6" customFormat="1" ht="18.75">
      <c r="B935" s="46"/>
      <c r="C935" s="40"/>
      <c r="D935" s="40"/>
      <c r="E935" s="40"/>
      <c r="F935" s="40"/>
      <c r="G935" s="80"/>
      <c r="H935" s="90"/>
      <c r="I935" s="14"/>
      <c r="J935" s="14"/>
      <c r="K935" s="14"/>
      <c r="L935" s="34"/>
      <c r="O935" s="101"/>
    </row>
    <row r="936" ht="18.75">
      <c r="G936" s="79"/>
    </row>
    <row r="937" spans="1:7" ht="18.75">
      <c r="A937" s="17"/>
      <c r="B937" s="44"/>
      <c r="C937" s="45"/>
      <c r="D937" s="45"/>
      <c r="E937" s="45"/>
      <c r="G937" s="79"/>
    </row>
    <row r="938" spans="3:7" ht="18.75">
      <c r="C938" s="40"/>
      <c r="G938" s="80"/>
    </row>
    <row r="939" spans="3:7" ht="18.75">
      <c r="C939" s="40"/>
      <c r="G939" s="80"/>
    </row>
    <row r="940" spans="3:7" ht="18.75">
      <c r="C940" s="40"/>
      <c r="G940" s="80"/>
    </row>
    <row r="941" ht="18.75">
      <c r="G941" s="80"/>
    </row>
    <row r="942" spans="1:7" ht="18.75">
      <c r="A942" s="16"/>
      <c r="G942" s="80"/>
    </row>
    <row r="943" spans="1:7" ht="16.5" customHeight="1">
      <c r="A943" s="16"/>
      <c r="G943" s="80"/>
    </row>
    <row r="944" spans="1:7" ht="18.75">
      <c r="A944" s="16"/>
      <c r="G944" s="80"/>
    </row>
    <row r="945" spans="1:7" ht="18.75">
      <c r="A945" s="6"/>
      <c r="G945" s="80"/>
    </row>
    <row r="946" spans="1:7" ht="18.75">
      <c r="A946" s="6"/>
      <c r="G946" s="80"/>
    </row>
    <row r="947" spans="1:7" ht="18.75">
      <c r="A947" s="6"/>
      <c r="G947" s="80"/>
    </row>
    <row r="948" spans="1:7" ht="17.25" customHeight="1">
      <c r="A948" s="6"/>
      <c r="G948" s="80"/>
    </row>
    <row r="949" spans="1:7" ht="18.75">
      <c r="A949" s="6"/>
      <c r="G949" s="80"/>
    </row>
    <row r="950" spans="1:7" ht="18.75">
      <c r="A950" s="6"/>
      <c r="G950" s="80"/>
    </row>
    <row r="951" spans="1:7" ht="18.75">
      <c r="A951" s="6"/>
      <c r="F951" s="49"/>
      <c r="G951" s="80"/>
    </row>
    <row r="952" spans="1:7" ht="18.75">
      <c r="A952" s="6"/>
      <c r="G952" s="80"/>
    </row>
    <row r="953" spans="1:7" ht="18.75">
      <c r="A953" s="6"/>
      <c r="G953" s="80"/>
    </row>
    <row r="954" spans="1:15" s="6" customFormat="1" ht="18.75">
      <c r="A954" s="5"/>
      <c r="B954" s="44"/>
      <c r="C954" s="45"/>
      <c r="D954" s="45"/>
      <c r="E954" s="45"/>
      <c r="F954" s="45"/>
      <c r="G954" s="79"/>
      <c r="H954" s="90"/>
      <c r="I954" s="14"/>
      <c r="J954" s="14"/>
      <c r="K954" s="14"/>
      <c r="L954" s="34"/>
      <c r="O954" s="101"/>
    </row>
    <row r="955" spans="1:15" s="5" customFormat="1" ht="18.75">
      <c r="A955" s="6"/>
      <c r="B955" s="40"/>
      <c r="C955" s="40"/>
      <c r="D955" s="40"/>
      <c r="E955" s="41"/>
      <c r="F955" s="40"/>
      <c r="G955" s="80"/>
      <c r="H955" s="93"/>
      <c r="I955" s="13"/>
      <c r="J955" s="13"/>
      <c r="K955" s="13"/>
      <c r="L955" s="34"/>
      <c r="O955" s="102"/>
    </row>
    <row r="956" spans="2:15" s="6" customFormat="1" ht="34.5" customHeight="1">
      <c r="B956" s="40"/>
      <c r="C956" s="40"/>
      <c r="D956" s="40"/>
      <c r="E956" s="41"/>
      <c r="F956" s="40"/>
      <c r="G956" s="80"/>
      <c r="H956" s="90"/>
      <c r="I956" s="14"/>
      <c r="J956" s="14"/>
      <c r="K956" s="14"/>
      <c r="L956" s="34"/>
      <c r="O956" s="101"/>
    </row>
    <row r="957" spans="2:15" s="6" customFormat="1" ht="21.75" customHeight="1">
      <c r="B957" s="40"/>
      <c r="C957" s="40"/>
      <c r="D957" s="40"/>
      <c r="E957" s="40"/>
      <c r="F957" s="40"/>
      <c r="G957" s="80"/>
      <c r="H957" s="90"/>
      <c r="I957" s="14"/>
      <c r="J957" s="14"/>
      <c r="K957" s="14"/>
      <c r="L957" s="34"/>
      <c r="O957" s="101"/>
    </row>
    <row r="958" spans="2:15" s="6" customFormat="1" ht="18.75">
      <c r="B958" s="40"/>
      <c r="C958" s="40"/>
      <c r="D958" s="40"/>
      <c r="E958" s="40"/>
      <c r="F958" s="40"/>
      <c r="G958" s="80"/>
      <c r="H958" s="90"/>
      <c r="I958" s="14"/>
      <c r="J958" s="14"/>
      <c r="K958" s="14"/>
      <c r="L958" s="34"/>
      <c r="O958" s="101"/>
    </row>
    <row r="959" spans="2:15" s="6" customFormat="1" ht="18.75">
      <c r="B959" s="40"/>
      <c r="C959" s="40"/>
      <c r="D959" s="40"/>
      <c r="E959" s="40"/>
      <c r="F959" s="40"/>
      <c r="G959" s="80"/>
      <c r="H959" s="90"/>
      <c r="I959" s="14"/>
      <c r="J959" s="14"/>
      <c r="K959" s="14"/>
      <c r="L959" s="34"/>
      <c r="O959" s="101"/>
    </row>
    <row r="960" spans="1:15" s="5" customFormat="1" ht="18.75">
      <c r="A960" s="6"/>
      <c r="B960" s="40"/>
      <c r="C960" s="40"/>
      <c r="D960" s="40"/>
      <c r="E960" s="40"/>
      <c r="F960" s="40"/>
      <c r="G960" s="80"/>
      <c r="H960" s="93"/>
      <c r="I960" s="13"/>
      <c r="J960" s="13"/>
      <c r="K960" s="13"/>
      <c r="L960" s="34"/>
      <c r="O960" s="102"/>
    </row>
    <row r="961" spans="1:15" s="5" customFormat="1" ht="18.75">
      <c r="A961" s="6"/>
      <c r="B961" s="40"/>
      <c r="C961" s="40"/>
      <c r="D961" s="40"/>
      <c r="E961" s="40"/>
      <c r="F961" s="40"/>
      <c r="G961" s="80"/>
      <c r="H961" s="93"/>
      <c r="I961" s="13"/>
      <c r="J961" s="13"/>
      <c r="K961" s="13"/>
      <c r="L961" s="34"/>
      <c r="O961" s="102"/>
    </row>
    <row r="962" spans="1:15" s="5" customFormat="1" ht="18.75">
      <c r="A962" s="6"/>
      <c r="B962" s="40"/>
      <c r="C962" s="40"/>
      <c r="D962" s="40"/>
      <c r="E962" s="40"/>
      <c r="F962" s="40"/>
      <c r="G962" s="80"/>
      <c r="H962" s="93"/>
      <c r="I962" s="13"/>
      <c r="J962" s="13"/>
      <c r="K962" s="13"/>
      <c r="L962" s="34"/>
      <c r="O962" s="102"/>
    </row>
    <row r="963" spans="1:15" s="5" customFormat="1" ht="18.75">
      <c r="A963" s="6"/>
      <c r="B963" s="40"/>
      <c r="C963" s="40"/>
      <c r="D963" s="40"/>
      <c r="E963" s="40"/>
      <c r="F963" s="40"/>
      <c r="G963" s="80"/>
      <c r="H963" s="93"/>
      <c r="I963" s="13"/>
      <c r="J963" s="13"/>
      <c r="K963" s="13"/>
      <c r="L963" s="34"/>
      <c r="O963" s="102"/>
    </row>
    <row r="964" spans="1:28" s="7" customFormat="1" ht="18.75">
      <c r="A964" s="6"/>
      <c r="B964" s="40"/>
      <c r="C964" s="40"/>
      <c r="D964" s="40"/>
      <c r="E964" s="40"/>
      <c r="F964" s="40"/>
      <c r="G964" s="80"/>
      <c r="H964" s="91"/>
      <c r="I964" s="18"/>
      <c r="J964" s="18"/>
      <c r="K964" s="18"/>
      <c r="L964" s="31"/>
      <c r="O964" s="103"/>
      <c r="P964" s="1"/>
      <c r="Q964" s="1"/>
      <c r="R964" s="1"/>
      <c r="S964" s="1"/>
      <c r="T964" s="1"/>
      <c r="U964" s="1"/>
      <c r="V964" s="1"/>
      <c r="W964" s="1"/>
      <c r="X964" s="1"/>
      <c r="Y964" s="1"/>
      <c r="Z964" s="1"/>
      <c r="AA964" s="1"/>
      <c r="AB964" s="1"/>
    </row>
    <row r="965" spans="1:28" s="7" customFormat="1" ht="18.75">
      <c r="A965" s="6"/>
      <c r="B965" s="40"/>
      <c r="C965" s="40"/>
      <c r="D965" s="40"/>
      <c r="E965" s="40"/>
      <c r="F965" s="40"/>
      <c r="G965" s="80"/>
      <c r="H965" s="91"/>
      <c r="I965" s="18"/>
      <c r="J965" s="18"/>
      <c r="K965" s="18"/>
      <c r="L965" s="31"/>
      <c r="O965" s="103"/>
      <c r="P965" s="1"/>
      <c r="Q965" s="1"/>
      <c r="R965" s="1"/>
      <c r="S965" s="1"/>
      <c r="T965" s="1"/>
      <c r="U965" s="1"/>
      <c r="V965" s="1"/>
      <c r="W965" s="1"/>
      <c r="X965" s="1"/>
      <c r="Y965" s="1"/>
      <c r="Z965" s="1"/>
      <c r="AA965" s="1"/>
      <c r="AB965" s="1"/>
    </row>
    <row r="966" spans="1:28" s="7" customFormat="1" ht="18.75">
      <c r="A966" s="6"/>
      <c r="B966" s="40"/>
      <c r="C966" s="40"/>
      <c r="D966" s="40"/>
      <c r="E966" s="40"/>
      <c r="F966" s="40"/>
      <c r="G966" s="80"/>
      <c r="H966" s="91"/>
      <c r="I966" s="18"/>
      <c r="J966" s="18"/>
      <c r="K966" s="18"/>
      <c r="L966" s="31"/>
      <c r="O966" s="103"/>
      <c r="P966" s="1"/>
      <c r="Q966" s="1"/>
      <c r="R966" s="1"/>
      <c r="S966" s="1"/>
      <c r="T966" s="1"/>
      <c r="U966" s="1"/>
      <c r="V966" s="1"/>
      <c r="W966" s="1"/>
      <c r="X966" s="1"/>
      <c r="Y966" s="1"/>
      <c r="Z966" s="1"/>
      <c r="AA966" s="1"/>
      <c r="AB966" s="1"/>
    </row>
    <row r="967" spans="1:28" s="7" customFormat="1" ht="18.75">
      <c r="A967" s="6"/>
      <c r="B967" s="40"/>
      <c r="C967" s="40"/>
      <c r="D967" s="40"/>
      <c r="E967" s="40"/>
      <c r="F967" s="40"/>
      <c r="G967" s="80"/>
      <c r="H967" s="91"/>
      <c r="I967" s="18"/>
      <c r="J967" s="18"/>
      <c r="K967" s="18"/>
      <c r="L967" s="31"/>
      <c r="O967" s="103"/>
      <c r="P967" s="1"/>
      <c r="Q967" s="1"/>
      <c r="R967" s="1"/>
      <c r="S967" s="1"/>
      <c r="T967" s="1"/>
      <c r="U967" s="1"/>
      <c r="V967" s="1"/>
      <c r="W967" s="1"/>
      <c r="X967" s="1"/>
      <c r="Y967" s="1"/>
      <c r="Z967" s="1"/>
      <c r="AA967" s="1"/>
      <c r="AB967" s="1"/>
    </row>
    <row r="968" spans="1:28" s="7" customFormat="1" ht="18.75">
      <c r="A968" s="6"/>
      <c r="B968" s="40"/>
      <c r="C968" s="40"/>
      <c r="D968" s="40"/>
      <c r="E968" s="40"/>
      <c r="F968" s="40"/>
      <c r="G968" s="80"/>
      <c r="H968" s="91"/>
      <c r="I968" s="18"/>
      <c r="J968" s="18"/>
      <c r="K968" s="18"/>
      <c r="L968" s="31"/>
      <c r="O968" s="103"/>
      <c r="P968" s="1"/>
      <c r="Q968" s="1"/>
      <c r="R968" s="1"/>
      <c r="S968" s="1"/>
      <c r="T968" s="1"/>
      <c r="U968" s="1"/>
      <c r="V968" s="1"/>
      <c r="W968" s="1"/>
      <c r="X968" s="1"/>
      <c r="Y968" s="1"/>
      <c r="Z968" s="1"/>
      <c r="AA968" s="1"/>
      <c r="AB968" s="1"/>
    </row>
    <row r="969" spans="1:28" s="7" customFormat="1" ht="18.75">
      <c r="A969" s="6"/>
      <c r="B969" s="40"/>
      <c r="C969" s="40"/>
      <c r="D969" s="40"/>
      <c r="E969" s="40"/>
      <c r="F969" s="40"/>
      <c r="G969" s="80"/>
      <c r="H969" s="91"/>
      <c r="I969" s="18"/>
      <c r="J969" s="18"/>
      <c r="K969" s="18"/>
      <c r="L969" s="31"/>
      <c r="O969" s="103"/>
      <c r="P969" s="1"/>
      <c r="Q969" s="1"/>
      <c r="R969" s="1"/>
      <c r="S969" s="1"/>
      <c r="T969" s="1"/>
      <c r="U969" s="1"/>
      <c r="V969" s="1"/>
      <c r="W969" s="1"/>
      <c r="X969" s="1"/>
      <c r="Y969" s="1"/>
      <c r="Z969" s="1"/>
      <c r="AA969" s="1"/>
      <c r="AB969" s="1"/>
    </row>
    <row r="970" spans="1:28" s="7" customFormat="1" ht="57" customHeight="1">
      <c r="A970" s="6"/>
      <c r="B970" s="40"/>
      <c r="C970" s="40"/>
      <c r="D970" s="40"/>
      <c r="E970" s="40"/>
      <c r="F970" s="40"/>
      <c r="G970" s="80"/>
      <c r="H970" s="91"/>
      <c r="I970" s="18"/>
      <c r="J970" s="18"/>
      <c r="K970" s="18"/>
      <c r="L970" s="31"/>
      <c r="O970" s="103"/>
      <c r="P970" s="1"/>
      <c r="Q970" s="1"/>
      <c r="R970" s="1"/>
      <c r="S970" s="1"/>
      <c r="T970" s="1"/>
      <c r="U970" s="1"/>
      <c r="V970" s="1"/>
      <c r="W970" s="1"/>
      <c r="X970" s="1"/>
      <c r="Y970" s="1"/>
      <c r="Z970" s="1"/>
      <c r="AA970" s="1"/>
      <c r="AB970" s="1"/>
    </row>
    <row r="971" spans="1:28" s="7" customFormat="1" ht="18.75">
      <c r="A971" s="6"/>
      <c r="B971" s="40"/>
      <c r="C971" s="40"/>
      <c r="D971" s="40"/>
      <c r="E971" s="40"/>
      <c r="F971" s="40"/>
      <c r="G971" s="80"/>
      <c r="H971" s="91"/>
      <c r="I971" s="18"/>
      <c r="J971" s="18"/>
      <c r="K971" s="18"/>
      <c r="L971" s="31"/>
      <c r="O971" s="103"/>
      <c r="P971" s="1"/>
      <c r="Q971" s="1"/>
      <c r="R971" s="1"/>
      <c r="S971" s="1"/>
      <c r="T971" s="1"/>
      <c r="U971" s="1"/>
      <c r="V971" s="1"/>
      <c r="W971" s="1"/>
      <c r="X971" s="1"/>
      <c r="Y971" s="1"/>
      <c r="Z971" s="1"/>
      <c r="AA971" s="1"/>
      <c r="AB971" s="1"/>
    </row>
    <row r="972" spans="1:15" s="5" customFormat="1" ht="18.75">
      <c r="A972" s="6"/>
      <c r="B972" s="40"/>
      <c r="C972" s="40"/>
      <c r="D972" s="40"/>
      <c r="E972" s="40"/>
      <c r="F972" s="40"/>
      <c r="G972" s="80"/>
      <c r="H972" s="93"/>
      <c r="I972" s="13"/>
      <c r="J972" s="13"/>
      <c r="K972" s="13"/>
      <c r="L972" s="34"/>
      <c r="O972" s="102"/>
    </row>
    <row r="973" spans="1:15" s="6" customFormat="1" ht="18.75">
      <c r="A973" s="5"/>
      <c r="B973" s="44"/>
      <c r="C973" s="45"/>
      <c r="D973" s="45"/>
      <c r="E973" s="45"/>
      <c r="F973" s="45"/>
      <c r="G973" s="79"/>
      <c r="H973" s="90"/>
      <c r="I973" s="14"/>
      <c r="J973" s="14"/>
      <c r="K973" s="14"/>
      <c r="L973" s="34"/>
      <c r="O973" s="101"/>
    </row>
    <row r="974" spans="2:15" s="6" customFormat="1" ht="18.75">
      <c r="B974" s="40"/>
      <c r="C974" s="40"/>
      <c r="D974" s="40"/>
      <c r="E974" s="41"/>
      <c r="F974" s="40"/>
      <c r="G974" s="80"/>
      <c r="H974" s="90"/>
      <c r="I974" s="14"/>
      <c r="J974" s="14"/>
      <c r="K974" s="14"/>
      <c r="L974" s="34"/>
      <c r="O974" s="101"/>
    </row>
    <row r="975" spans="2:15" s="6" customFormat="1" ht="18.75">
      <c r="B975" s="40"/>
      <c r="C975" s="40"/>
      <c r="D975" s="40"/>
      <c r="E975" s="41"/>
      <c r="F975" s="40"/>
      <c r="G975" s="80"/>
      <c r="H975" s="90"/>
      <c r="I975" s="14"/>
      <c r="J975" s="14"/>
      <c r="K975" s="14"/>
      <c r="L975" s="34"/>
      <c r="O975" s="101"/>
    </row>
    <row r="976" spans="2:15" s="6" customFormat="1" ht="18.75">
      <c r="B976" s="40"/>
      <c r="C976" s="40"/>
      <c r="D976" s="40"/>
      <c r="E976" s="40"/>
      <c r="F976" s="40"/>
      <c r="G976" s="80"/>
      <c r="H976" s="90"/>
      <c r="I976" s="14"/>
      <c r="J976" s="14"/>
      <c r="K976" s="14"/>
      <c r="L976" s="34"/>
      <c r="O976" s="101"/>
    </row>
    <row r="977" spans="2:15" s="6" customFormat="1" ht="18.75">
      <c r="B977" s="40"/>
      <c r="C977" s="40"/>
      <c r="D977" s="40"/>
      <c r="E977" s="40"/>
      <c r="F977" s="40"/>
      <c r="G977" s="80"/>
      <c r="H977" s="90"/>
      <c r="I977" s="14"/>
      <c r="J977" s="14"/>
      <c r="K977" s="14"/>
      <c r="L977" s="34"/>
      <c r="O977" s="101"/>
    </row>
    <row r="978" spans="2:15" s="6" customFormat="1" ht="18.75">
      <c r="B978" s="40"/>
      <c r="C978" s="40"/>
      <c r="D978" s="40"/>
      <c r="E978" s="40"/>
      <c r="F978" s="40"/>
      <c r="G978" s="80"/>
      <c r="H978" s="90"/>
      <c r="I978" s="14"/>
      <c r="J978" s="14"/>
      <c r="K978" s="14"/>
      <c r="L978" s="34"/>
      <c r="O978" s="101"/>
    </row>
    <row r="979" spans="2:15" s="6" customFormat="1" ht="18.75">
      <c r="B979" s="40"/>
      <c r="C979" s="40"/>
      <c r="D979" s="40"/>
      <c r="E979" s="40"/>
      <c r="F979" s="40"/>
      <c r="G979" s="80"/>
      <c r="H979" s="90"/>
      <c r="I979" s="14"/>
      <c r="J979" s="14"/>
      <c r="K979" s="14"/>
      <c r="L979" s="34"/>
      <c r="O979" s="101"/>
    </row>
    <row r="980" spans="2:15" s="6" customFormat="1" ht="18.75">
      <c r="B980" s="40"/>
      <c r="C980" s="40"/>
      <c r="D980" s="40"/>
      <c r="E980" s="40"/>
      <c r="F980" s="40"/>
      <c r="G980" s="80"/>
      <c r="H980" s="90"/>
      <c r="I980" s="14"/>
      <c r="J980" s="14"/>
      <c r="K980" s="14"/>
      <c r="L980" s="34"/>
      <c r="O980" s="101"/>
    </row>
    <row r="981" spans="2:15" s="6" customFormat="1" ht="18.75">
      <c r="B981" s="40"/>
      <c r="C981" s="40"/>
      <c r="D981" s="40"/>
      <c r="E981" s="40"/>
      <c r="F981" s="40"/>
      <c r="G981" s="80"/>
      <c r="H981" s="90"/>
      <c r="I981" s="14"/>
      <c r="J981" s="14"/>
      <c r="K981" s="14"/>
      <c r="L981" s="34"/>
      <c r="O981" s="101"/>
    </row>
    <row r="982" spans="2:15" s="6" customFormat="1" ht="18.75">
      <c r="B982" s="40"/>
      <c r="C982" s="40"/>
      <c r="D982" s="40"/>
      <c r="E982" s="40"/>
      <c r="F982" s="40"/>
      <c r="G982" s="80"/>
      <c r="H982" s="90"/>
      <c r="I982" s="14"/>
      <c r="J982" s="14"/>
      <c r="K982" s="14"/>
      <c r="L982" s="34"/>
      <c r="O982" s="101"/>
    </row>
    <row r="983" spans="2:15" s="6" customFormat="1" ht="18.75">
      <c r="B983" s="40"/>
      <c r="C983" s="40"/>
      <c r="D983" s="40"/>
      <c r="E983" s="40"/>
      <c r="F983" s="40"/>
      <c r="G983" s="80"/>
      <c r="H983" s="90"/>
      <c r="I983" s="14"/>
      <c r="J983" s="14"/>
      <c r="K983" s="14"/>
      <c r="L983" s="34"/>
      <c r="O983" s="101"/>
    </row>
    <row r="984" spans="2:15" s="6" customFormat="1" ht="18.75">
      <c r="B984" s="40"/>
      <c r="C984" s="40"/>
      <c r="D984" s="40"/>
      <c r="E984" s="40"/>
      <c r="F984" s="40"/>
      <c r="G984" s="80"/>
      <c r="H984" s="90"/>
      <c r="I984" s="14"/>
      <c r="J984" s="14"/>
      <c r="K984" s="14"/>
      <c r="L984" s="34"/>
      <c r="O984" s="101"/>
    </row>
    <row r="985" spans="2:15" s="6" customFormat="1" ht="18.75">
      <c r="B985" s="40"/>
      <c r="C985" s="40"/>
      <c r="D985" s="40"/>
      <c r="E985" s="40"/>
      <c r="F985" s="40"/>
      <c r="G985" s="80"/>
      <c r="H985" s="90"/>
      <c r="I985" s="14"/>
      <c r="J985" s="14"/>
      <c r="K985" s="14"/>
      <c r="L985" s="34"/>
      <c r="O985" s="101"/>
    </row>
    <row r="986" spans="2:15" s="6" customFormat="1" ht="18.75">
      <c r="B986" s="40"/>
      <c r="C986" s="40"/>
      <c r="D986" s="40"/>
      <c r="E986" s="40"/>
      <c r="F986" s="40"/>
      <c r="G986" s="80"/>
      <c r="H986" s="90"/>
      <c r="I986" s="14"/>
      <c r="J986" s="14"/>
      <c r="K986" s="14"/>
      <c r="L986" s="34"/>
      <c r="O986" s="101"/>
    </row>
    <row r="987" spans="2:15" s="6" customFormat="1" ht="18.75">
      <c r="B987" s="40"/>
      <c r="C987" s="40"/>
      <c r="D987" s="40"/>
      <c r="E987" s="40"/>
      <c r="F987" s="40"/>
      <c r="G987" s="80"/>
      <c r="H987" s="90"/>
      <c r="I987" s="14"/>
      <c r="J987" s="14"/>
      <c r="K987" s="14"/>
      <c r="L987" s="34"/>
      <c r="O987" s="101"/>
    </row>
    <row r="988" spans="2:15" s="6" customFormat="1" ht="18.75">
      <c r="B988" s="40"/>
      <c r="C988" s="40"/>
      <c r="D988" s="40"/>
      <c r="E988" s="40"/>
      <c r="F988" s="40"/>
      <c r="G988" s="80"/>
      <c r="H988" s="90"/>
      <c r="I988" s="14"/>
      <c r="J988" s="14"/>
      <c r="K988" s="14"/>
      <c r="L988" s="34"/>
      <c r="O988" s="101"/>
    </row>
    <row r="989" spans="2:15" s="6" customFormat="1" ht="18.75">
      <c r="B989" s="40"/>
      <c r="C989" s="40"/>
      <c r="D989" s="40"/>
      <c r="E989" s="40"/>
      <c r="F989" s="40"/>
      <c r="G989" s="80"/>
      <c r="H989" s="90"/>
      <c r="I989" s="14"/>
      <c r="J989" s="14"/>
      <c r="K989" s="14"/>
      <c r="L989" s="34"/>
      <c r="O989" s="101"/>
    </row>
    <row r="990" spans="2:15" s="6" customFormat="1" ht="18.75">
      <c r="B990" s="40"/>
      <c r="C990" s="40"/>
      <c r="D990" s="40"/>
      <c r="E990" s="40"/>
      <c r="F990" s="40"/>
      <c r="G990" s="80"/>
      <c r="H990" s="90"/>
      <c r="I990" s="14"/>
      <c r="J990" s="14"/>
      <c r="K990" s="14"/>
      <c r="L990" s="34"/>
      <c r="O990" s="101"/>
    </row>
    <row r="991" spans="2:15" s="6" customFormat="1" ht="18.75">
      <c r="B991" s="40"/>
      <c r="C991" s="40"/>
      <c r="D991" s="40"/>
      <c r="E991" s="40"/>
      <c r="F991" s="40"/>
      <c r="G991" s="80"/>
      <c r="H991" s="90"/>
      <c r="I991" s="14"/>
      <c r="J991" s="14"/>
      <c r="K991" s="14"/>
      <c r="L991" s="34"/>
      <c r="O991" s="101"/>
    </row>
    <row r="992" spans="2:15" s="6" customFormat="1" ht="18.75">
      <c r="B992" s="40"/>
      <c r="C992" s="40"/>
      <c r="D992" s="40"/>
      <c r="E992" s="40"/>
      <c r="F992" s="40"/>
      <c r="G992" s="80"/>
      <c r="H992" s="90"/>
      <c r="I992" s="14"/>
      <c r="J992" s="14"/>
      <c r="K992" s="14"/>
      <c r="L992" s="34"/>
      <c r="O992" s="101"/>
    </row>
    <row r="993" spans="2:15" s="6" customFormat="1" ht="18.75">
      <c r="B993" s="40"/>
      <c r="C993" s="40"/>
      <c r="D993" s="40"/>
      <c r="E993" s="40"/>
      <c r="F993" s="40"/>
      <c r="G993" s="79"/>
      <c r="H993" s="90"/>
      <c r="I993" s="14"/>
      <c r="J993" s="14"/>
      <c r="K993" s="14"/>
      <c r="L993" s="34"/>
      <c r="O993" s="101"/>
    </row>
    <row r="994" spans="1:28" s="7" customFormat="1" ht="18.75">
      <c r="A994" s="5"/>
      <c r="B994" s="44"/>
      <c r="C994" s="45"/>
      <c r="D994" s="45"/>
      <c r="E994" s="45"/>
      <c r="F994" s="45"/>
      <c r="G994" s="79"/>
      <c r="H994" s="91"/>
      <c r="I994" s="18"/>
      <c r="J994" s="18"/>
      <c r="K994" s="18"/>
      <c r="L994" s="31"/>
      <c r="O994" s="103"/>
      <c r="P994" s="1"/>
      <c r="Q994" s="1"/>
      <c r="R994" s="1"/>
      <c r="S994" s="1"/>
      <c r="T994" s="1"/>
      <c r="U994" s="1"/>
      <c r="V994" s="1"/>
      <c r="W994" s="1"/>
      <c r="X994" s="1"/>
      <c r="Y994" s="1"/>
      <c r="Z994" s="1"/>
      <c r="AA994" s="1"/>
      <c r="AB994" s="1"/>
    </row>
    <row r="995" spans="1:28" s="7" customFormat="1" ht="18.75">
      <c r="A995" s="6"/>
      <c r="B995" s="40"/>
      <c r="C995" s="40"/>
      <c r="D995" s="40"/>
      <c r="E995" s="40"/>
      <c r="F995" s="40"/>
      <c r="G995" s="80"/>
      <c r="H995" s="91"/>
      <c r="I995" s="18"/>
      <c r="J995" s="18"/>
      <c r="K995" s="18"/>
      <c r="L995" s="31"/>
      <c r="O995" s="103"/>
      <c r="P995" s="1"/>
      <c r="Q995" s="1"/>
      <c r="R995" s="1"/>
      <c r="S995" s="1"/>
      <c r="T995" s="1"/>
      <c r="U995" s="1"/>
      <c r="V995" s="1"/>
      <c r="W995" s="1"/>
      <c r="X995" s="1"/>
      <c r="Y995" s="1"/>
      <c r="Z995" s="1"/>
      <c r="AA995" s="1"/>
      <c r="AB995" s="1"/>
    </row>
    <row r="996" spans="1:28" s="7" customFormat="1" ht="18.75">
      <c r="A996" s="20"/>
      <c r="B996" s="40"/>
      <c r="C996" s="40"/>
      <c r="D996" s="40"/>
      <c r="E996" s="40"/>
      <c r="F996" s="40"/>
      <c r="G996" s="80"/>
      <c r="H996" s="91"/>
      <c r="I996" s="18"/>
      <c r="J996" s="18"/>
      <c r="K996" s="18"/>
      <c r="L996" s="31"/>
      <c r="O996" s="103"/>
      <c r="P996" s="1"/>
      <c r="Q996" s="1"/>
      <c r="R996" s="1"/>
      <c r="S996" s="1"/>
      <c r="T996" s="1"/>
      <c r="U996" s="1"/>
      <c r="V996" s="1"/>
      <c r="W996" s="1"/>
      <c r="X996" s="1"/>
      <c r="Y996" s="1"/>
      <c r="Z996" s="1"/>
      <c r="AA996" s="1"/>
      <c r="AB996" s="1"/>
    </row>
    <row r="997" spans="1:28" s="7" customFormat="1" ht="20.25" customHeight="1">
      <c r="A997" s="21"/>
      <c r="B997" s="40"/>
      <c r="C997" s="40"/>
      <c r="D997" s="40"/>
      <c r="E997" s="40"/>
      <c r="F997" s="40"/>
      <c r="G997" s="80"/>
      <c r="H997" s="91"/>
      <c r="I997" s="18"/>
      <c r="J997" s="18"/>
      <c r="K997" s="18"/>
      <c r="L997" s="31"/>
      <c r="O997" s="103"/>
      <c r="P997" s="1"/>
      <c r="Q997" s="1"/>
      <c r="R997" s="1"/>
      <c r="S997" s="1"/>
      <c r="T997" s="1"/>
      <c r="U997" s="1"/>
      <c r="V997" s="1"/>
      <c r="W997" s="1"/>
      <c r="X997" s="1"/>
      <c r="Y997" s="1"/>
      <c r="Z997" s="1"/>
      <c r="AA997" s="1"/>
      <c r="AB997" s="1"/>
    </row>
    <row r="998" spans="1:15" s="7" customFormat="1" ht="18.75">
      <c r="A998" s="21"/>
      <c r="B998" s="40"/>
      <c r="C998" s="40"/>
      <c r="D998" s="40"/>
      <c r="E998" s="40"/>
      <c r="F998" s="40"/>
      <c r="G998" s="80"/>
      <c r="H998" s="91"/>
      <c r="I998" s="18"/>
      <c r="J998" s="18"/>
      <c r="K998" s="18"/>
      <c r="L998" s="31"/>
      <c r="O998" s="103"/>
    </row>
    <row r="999" spans="1:15" s="7" customFormat="1" ht="18.75">
      <c r="A999" s="21"/>
      <c r="B999" s="40"/>
      <c r="C999" s="40"/>
      <c r="D999" s="40"/>
      <c r="E999" s="40"/>
      <c r="F999" s="40"/>
      <c r="G999" s="80"/>
      <c r="H999" s="91"/>
      <c r="I999" s="18"/>
      <c r="J999" s="18"/>
      <c r="K999" s="18"/>
      <c r="L999" s="31"/>
      <c r="O999" s="103"/>
    </row>
    <row r="1000" spans="1:15" s="7" customFormat="1" ht="18.75">
      <c r="A1000" s="21"/>
      <c r="B1000" s="40"/>
      <c r="C1000" s="40"/>
      <c r="D1000" s="40"/>
      <c r="E1000" s="40"/>
      <c r="F1000" s="40"/>
      <c r="G1000" s="80"/>
      <c r="H1000" s="91"/>
      <c r="I1000" s="18"/>
      <c r="J1000" s="18"/>
      <c r="K1000" s="18"/>
      <c r="L1000" s="31"/>
      <c r="O1000" s="103"/>
    </row>
    <row r="1001" spans="1:15" s="7" customFormat="1" ht="18.75">
      <c r="A1001" s="6"/>
      <c r="B1001" s="40"/>
      <c r="C1001" s="40"/>
      <c r="D1001" s="40"/>
      <c r="E1001" s="40"/>
      <c r="F1001" s="40"/>
      <c r="G1001" s="80"/>
      <c r="H1001" s="91"/>
      <c r="I1001" s="18"/>
      <c r="J1001" s="18"/>
      <c r="K1001" s="18"/>
      <c r="L1001" s="31"/>
      <c r="O1001" s="103"/>
    </row>
    <row r="1002" spans="1:15" s="7" customFormat="1" ht="18.75">
      <c r="A1002" s="5"/>
      <c r="B1002" s="44"/>
      <c r="C1002" s="45"/>
      <c r="D1002" s="45"/>
      <c r="E1002" s="45"/>
      <c r="F1002" s="45"/>
      <c r="G1002" s="79"/>
      <c r="H1002" s="91"/>
      <c r="I1002" s="18"/>
      <c r="J1002" s="18"/>
      <c r="K1002" s="18"/>
      <c r="L1002" s="31"/>
      <c r="O1002" s="103"/>
    </row>
    <row r="1003" spans="1:15" s="7" customFormat="1" ht="18.75">
      <c r="A1003" s="6"/>
      <c r="B1003" s="40"/>
      <c r="C1003" s="40"/>
      <c r="D1003" s="40"/>
      <c r="E1003" s="40"/>
      <c r="F1003" s="40"/>
      <c r="G1003" s="80"/>
      <c r="H1003" s="91"/>
      <c r="I1003" s="18"/>
      <c r="J1003" s="18"/>
      <c r="K1003" s="18"/>
      <c r="L1003" s="31"/>
      <c r="O1003" s="103"/>
    </row>
    <row r="1004" spans="1:15" s="7" customFormat="1" ht="18.75">
      <c r="A1004" s="6"/>
      <c r="B1004" s="40"/>
      <c r="C1004" s="40"/>
      <c r="D1004" s="40"/>
      <c r="E1004" s="40"/>
      <c r="F1004" s="40"/>
      <c r="G1004" s="80"/>
      <c r="H1004" s="91"/>
      <c r="I1004" s="18"/>
      <c r="J1004" s="18"/>
      <c r="K1004" s="18"/>
      <c r="L1004" s="31"/>
      <c r="O1004" s="103"/>
    </row>
    <row r="1005" spans="1:15" s="7" customFormat="1" ht="18.75">
      <c r="A1005" s="21"/>
      <c r="B1005" s="40"/>
      <c r="C1005" s="40"/>
      <c r="D1005" s="40"/>
      <c r="E1005" s="40"/>
      <c r="F1005" s="40"/>
      <c r="G1005" s="80"/>
      <c r="H1005" s="91"/>
      <c r="I1005" s="18"/>
      <c r="J1005" s="18"/>
      <c r="K1005" s="18"/>
      <c r="L1005" s="31"/>
      <c r="O1005" s="103"/>
    </row>
    <row r="1006" spans="1:15" s="7" customFormat="1" ht="18.75">
      <c r="A1006" s="21"/>
      <c r="B1006" s="40"/>
      <c r="C1006" s="40"/>
      <c r="D1006" s="40"/>
      <c r="E1006" s="40"/>
      <c r="F1006" s="40"/>
      <c r="G1006" s="80"/>
      <c r="H1006" s="91"/>
      <c r="I1006" s="18"/>
      <c r="J1006" s="18"/>
      <c r="K1006" s="18"/>
      <c r="L1006" s="31"/>
      <c r="O1006" s="103"/>
    </row>
    <row r="1007" spans="2:15" s="6" customFormat="1" ht="18.75">
      <c r="B1007" s="40"/>
      <c r="C1007" s="40"/>
      <c r="D1007" s="40"/>
      <c r="E1007" s="40"/>
      <c r="F1007" s="40"/>
      <c r="G1007" s="80"/>
      <c r="H1007" s="90"/>
      <c r="I1007" s="14"/>
      <c r="J1007" s="14"/>
      <c r="K1007" s="14"/>
      <c r="L1007" s="34"/>
      <c r="O1007" s="101"/>
    </row>
    <row r="1008" spans="2:15" s="6" customFormat="1" ht="22.5" customHeight="1">
      <c r="B1008" s="40"/>
      <c r="C1008" s="40"/>
      <c r="D1008" s="40"/>
      <c r="E1008" s="40"/>
      <c r="F1008" s="40"/>
      <c r="G1008" s="80"/>
      <c r="H1008" s="90"/>
      <c r="I1008" s="14"/>
      <c r="J1008" s="14"/>
      <c r="K1008" s="14"/>
      <c r="L1008" s="34"/>
      <c r="O1008" s="101"/>
    </row>
    <row r="1009" spans="1:15" s="5" customFormat="1" ht="18.75">
      <c r="A1009" s="6"/>
      <c r="B1009" s="40"/>
      <c r="C1009" s="40"/>
      <c r="D1009" s="40"/>
      <c r="E1009" s="40"/>
      <c r="F1009" s="40"/>
      <c r="G1009" s="80"/>
      <c r="H1009" s="93"/>
      <c r="I1009" s="13"/>
      <c r="J1009" s="13"/>
      <c r="K1009" s="13"/>
      <c r="L1009" s="34"/>
      <c r="O1009" s="102"/>
    </row>
    <row r="1010" spans="1:15" s="2" customFormat="1" ht="18.75">
      <c r="A1010" s="17"/>
      <c r="B1010" s="44"/>
      <c r="C1010" s="45"/>
      <c r="D1010" s="45"/>
      <c r="E1010" s="45"/>
      <c r="F1010" s="45"/>
      <c r="G1010" s="79"/>
      <c r="H1010" s="92"/>
      <c r="I1010" s="19"/>
      <c r="J1010" s="19"/>
      <c r="K1010" s="19"/>
      <c r="L1010" s="31"/>
      <c r="M1010" s="174"/>
      <c r="N1010" s="174"/>
      <c r="O1010" s="175"/>
    </row>
    <row r="1011" spans="1:15" s="3" customFormat="1" ht="18.75">
      <c r="A1011" s="17"/>
      <c r="B1011" s="44"/>
      <c r="C1011" s="45"/>
      <c r="D1011" s="45"/>
      <c r="E1011" s="45"/>
      <c r="F1011" s="45"/>
      <c r="G1011" s="79"/>
      <c r="H1011" s="92"/>
      <c r="I1011" s="19"/>
      <c r="J1011" s="19"/>
      <c r="K1011" s="19"/>
      <c r="L1011" s="31"/>
      <c r="M1011" s="174"/>
      <c r="N1011" s="174"/>
      <c r="O1011" s="175"/>
    </row>
  </sheetData>
  <sheetProtection/>
  <autoFilter ref="A11:O676"/>
  <mergeCells count="16">
    <mergeCell ref="G8:O8"/>
    <mergeCell ref="F1:O1"/>
    <mergeCell ref="D2:O2"/>
    <mergeCell ref="D3:O3"/>
    <mergeCell ref="E5:G5"/>
    <mergeCell ref="A7:H7"/>
    <mergeCell ref="D4:O4"/>
    <mergeCell ref="A6:O6"/>
    <mergeCell ref="E9:E10"/>
    <mergeCell ref="F9:F10"/>
    <mergeCell ref="G9:H9"/>
    <mergeCell ref="N9:O9"/>
    <mergeCell ref="A9:A10"/>
    <mergeCell ref="B9:B10"/>
    <mergeCell ref="C9:C10"/>
    <mergeCell ref="D9:D10"/>
  </mergeCells>
  <printOptions horizontalCentered="1"/>
  <pageMargins left="0.7" right="0.2755905511811024" top="0.7874015748031497" bottom="0.5905511811023623" header="0.5118110236220472" footer="0.5118110236220472"/>
  <pageSetup firstPageNumber="1" useFirstPageNumber="1" fitToHeight="20" horizontalDpi="600" verticalDpi="600" orientation="portrait" paperSize="9" scale="51" r:id="rId1"/>
  <headerFooter alignWithMargins="0">
    <oddFooter>&amp;R&amp;P</oddFooter>
  </headerFooter>
  <rowBreaks count="2" manualBreakCount="2">
    <brk id="44" max="14" man="1"/>
    <brk id="7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Туренкова</cp:lastModifiedBy>
  <cp:lastPrinted>2014-02-03T06:00:26Z</cp:lastPrinted>
  <dcterms:created xsi:type="dcterms:W3CDTF">2005-08-31T06:11:56Z</dcterms:created>
  <dcterms:modified xsi:type="dcterms:W3CDTF">2014-02-04T07:10:33Z</dcterms:modified>
  <cp:category/>
  <cp:version/>
  <cp:contentType/>
  <cp:contentStatus/>
</cp:coreProperties>
</file>