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ЗАТО Видяево 2014" sheetId="1" r:id="rId1"/>
  </sheets>
  <definedNames>
    <definedName name="_xlnm.Print_Titles" localSheetId="0">'ЗАТО Видяево 2014'!$10:$10</definedName>
    <definedName name="_xlnm.Print_Area" localSheetId="0">'ЗАТО Видяево 2014'!$A$1:$D$130</definedName>
  </definedNames>
  <calcPr fullCalcOnLoad="1"/>
</workbook>
</file>

<file path=xl/sharedStrings.xml><?xml version="1.0" encoding="utf-8"?>
<sst xmlns="http://schemas.openxmlformats.org/spreadsheetml/2006/main" count="244" uniqueCount="220">
  <si>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</si>
  <si>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</si>
  <si>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</si>
  <si>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</si>
  <si>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</si>
  <si>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</si>
  <si>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</si>
  <si>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</si>
  <si>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</si>
  <si>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</si>
  <si>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</si>
  <si>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</si>
  <si>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</si>
  <si>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</si>
  <si>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</si>
  <si>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</si>
  <si>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</si>
  <si>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</si>
  <si>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</si>
  <si>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</si>
  <si>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</si>
  <si>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Субвенции бюджетам муниципальных образований на содержание ребенка в семье опекуна и приемной семье, а также вознаграждение причитающееся приемному родителю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</si>
  <si>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</si>
  <si>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</si>
  <si>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</si>
  <si>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</si>
  <si>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</si>
  <si>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</si>
  <si>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</si>
  <si>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</si>
  <si>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</si>
  <si>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</si>
  <si>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</si>
  <si>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</si>
  <si>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</si>
  <si>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</si>
  <si>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</si>
  <si>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</si>
  <si>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</si>
  <si>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000 2 02 03027 00 0000 151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</si>
  <si>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</si>
  <si>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</si>
  <si>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</si>
  <si>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000 2 02 03029 04 0000 151</t>
  </si>
  <si>
    <t>Прочие субвенции</t>
  </si>
  <si>
    <t>000 2 02 03999 00 0000 151</t>
  </si>
  <si>
    <t>000 2 02 03999 04 0000 151</t>
  </si>
  <si>
    <t>Иные межбюджетные трансферты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</si>
  <si>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</si>
  <si>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</si>
  <si>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</si>
  <si>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</si>
  <si>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</si>
  <si>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</si>
  <si>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</si>
  <si>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</si>
  <si>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</si>
  <si>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</si>
  <si>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</si>
  <si>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</si>
  <si>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</si>
  <si>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</si>
  <si>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</si>
  <si>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</si>
  <si>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</si>
  <si>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</si>
  <si>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</si>
  <si>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</si>
  <si>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</si>
  <si>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</si>
  <si>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</si>
  <si>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</si>
  <si>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</si>
  <si>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</si>
  <si>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</si>
  <si>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</si>
  <si>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</si>
  <si>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</si>
  <si>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</si>
  <si>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</si>
  <si>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</si>
  <si>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</si>
  <si>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</si>
  <si>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</si>
  <si>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</si>
  <si>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</si>
  <si>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</si>
  <si>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</si>
  <si>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</si>
  <si>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</si>
  <si>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</si>
  <si>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</si>
  <si>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</si>
  <si>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</si>
  <si>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</si>
  <si>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</si>
  <si>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</si>
  <si>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</si>
  <si>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</si>
  <si>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</si>
  <si>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</si>
  <si>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</si>
  <si>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</si>
  <si>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</si>
  <si>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</si>
  <si>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</si>
  <si>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</si>
  <si>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</si>
  <si>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Налог  на  доходы  физических  лиц  с   доходов, полученных   от    осуществления    деятельности физическими   лицами,  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</si>
  <si>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</si>
  <si>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</si>
  <si>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</si>
  <si>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</si>
  <si>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</si>
  <si>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</si>
  <si>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</si>
  <si>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</si>
  <si>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</si>
  <si>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</si>
  <si>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</si>
  <si>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</si>
  <si>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</si>
  <si>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</si>
  <si>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</si>
  <si>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</si>
  <si>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</si>
  <si>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</si>
  <si>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</si>
  <si>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</si>
  <si>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</si>
  <si>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</si>
  <si>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</si>
  <si>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</si>
  <si>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</si>
  <si>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</si>
  <si>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</si>
  <si>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</si>
  <si>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</si>
  <si>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</si>
  <si>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</si>
  <si>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</si>
  <si>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</si>
  <si>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</si>
  <si>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</si>
  <si>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</si>
  <si>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</si>
  <si>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</si>
  <si>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</si>
  <si>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</si>
  <si>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</si>
  <si>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Инные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</si>
  <si>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</si>
  <si>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</si>
  <si>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</si>
  <si>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 бюджетам городских округов на содержание ребенка в семье опекуна  (попечителя) и приемной семье, а также вознаграждение, причитающееся приемному родителю (за счет средств областного бюджета)</t>
  </si>
  <si>
    <t xml:space="preserve">Субвенции бюджетам городских округов на  компенсацию родительской платы за присмотр и уход за детьми, посещающими образовательные организации , реализующие общеобразовательнуые программы дошкольного образования 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</si>
  <si>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</si>
  <si>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мерах социальной поддержки инвалидов" в части финансирования расходов по обеспечению воспитания и обучения детей инвалидов на дому и в дошкольных учреждениях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</si>
  <si>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</si>
  <si>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</si>
  <si>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</si>
  <si>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</si>
  <si>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</si>
  <si>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</si>
  <si>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</si>
  <si>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</si>
  <si>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</si>
  <si>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</si>
  <si>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</si>
  <si>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</si>
  <si>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</si>
  <si>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</si>
  <si>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</si>
  <si>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рублей</t>
  </si>
  <si>
    <t>Объем поступлений доходов в бюджет ЗАТО Видяево на 2014 год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</si>
  <si>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</si>
  <si>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000  2 02 01003 04 0000 151</t>
  </si>
  <si>
    <t xml:space="preserve"> Приложение 3</t>
  </si>
  <si>
    <t>Плата за размещение отходов производства и потребления</t>
  </si>
  <si>
    <t>000 1 12 01040 01 0000 120</t>
  </si>
  <si>
    <t>БЕЗВОЗМЕЗДНЫЕ  ПОСТУПЛЕНИЯ</t>
  </si>
  <si>
    <t>ДОХОДЫ ОТ ОКАЗАНИЯ ПЛАТНЫХ УСЛУГ (РАБОТ) И КОМПЕНСАЦИИ ЗАТРАТ ГОСУДАРСТВА</t>
  </si>
  <si>
    <t>000 1 13 00000 00 0000 000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</si>
  <si>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</si>
  <si>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</si>
  <si>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</si>
  <si>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000 1 13 02990 00 0000 130</t>
  </si>
  <si>
    <t>Доходы от компенсации затрат государства</t>
  </si>
  <si>
    <t>000 1 13 02000 00 0000 130</t>
  </si>
  <si>
    <t>к  решению Совета депутатов ЗАТО Видяево</t>
  </si>
  <si>
    <t xml:space="preserve">О внесении изменений в решение Совета депутатов ЗАТО Видяево                                                                                                                                                                     от 24.12.2013 № 176   "Об утверждении бюджета ЗАТО Видяево
на 2014 год и на плановый период 2015 и 2016 годов"
</t>
  </si>
  <si>
    <t>Субсидия муниципальным районам (городским округам) на приобретение и установку спортивных площадок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</si>
  <si>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</si>
  <si>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</si>
  <si>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Налог, взимаемый в связи  с  применением патентной    системы    налогообложения, зачисляемый в бюджеты городских округов</t>
  </si>
  <si>
    <t>Налог, взимаемый в связи  с  применением патентной системы налогообложения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</si>
  <si>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</si>
  <si>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</si>
  <si>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</si>
  <si>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</si>
  <si>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</si>
  <si>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</si>
  <si>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</si>
  <si>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</si>
  <si>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</si>
  <si>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</si>
  <si>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</si>
  <si>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</si>
  <si>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</si>
  <si>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</si>
  <si>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</si>
  <si>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</si>
  <si>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</si>
  <si>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</si>
  <si>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 xml:space="preserve">Иные межбюджетные трансферты на переселение граждан из закрытых административно-территориальных образований </t>
  </si>
  <si>
    <t>1 2 02 04010 04 0000 151</t>
  </si>
  <si>
    <t>2 2 02 04010 04 0000 151</t>
  </si>
  <si>
    <t>Межбюджетные трансферты, передаваемые бюджетам городских округов на поощрение достижения наилучших показателей деятельности органов местного самоуправления</t>
  </si>
  <si>
    <t xml:space="preserve">
000 2 02 04059 04 0000 151</t>
  </si>
  <si>
    <t xml:space="preserve">от     18.12.2014     №    250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</si>
</sst>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2"/>
      <color indexed="8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2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72" fontId="8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9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3" fontId="14" fillId="32" borderId="0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8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172" fontId="4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/>
    </xf>
    <xf numFmtId="4" fontId="16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2" fontId="4" fillId="0" borderId="14" xfId="0" applyNumberFormat="1" applyFont="1" applyFill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72" fontId="19" fillId="0" borderId="14" xfId="0" applyNumberFormat="1" applyFont="1" applyFill="1" applyBorder="1" applyAlignment="1">
      <alignment horizontal="center"/>
    </xf>
    <xf numFmtId="172" fontId="19" fillId="0" borderId="12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72" fontId="21" fillId="0" borderId="14" xfId="0" applyNumberFormat="1" applyFont="1" applyFill="1" applyBorder="1" applyAlignment="1">
      <alignment horizontal="center"/>
    </xf>
    <xf numFmtId="172" fontId="21" fillId="0" borderId="12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4" fontId="20" fillId="0" borderId="16" xfId="0" applyNumberFormat="1" applyFont="1" applyFill="1" applyBorder="1" applyAlignment="1">
      <alignment/>
    </xf>
    <xf numFmtId="0" fontId="24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2" fontId="8" fillId="0" borderId="0" xfId="0" applyNumberFormat="1" applyFont="1" applyFill="1" applyAlignment="1">
      <alignment/>
    </xf>
    <xf numFmtId="4" fontId="16" fillId="0" borderId="16" xfId="0" applyNumberFormat="1" applyFont="1" applyFill="1" applyBorder="1" applyAlignment="1">
      <alignment/>
    </xf>
    <xf numFmtId="0" fontId="7" fillId="32" borderId="12" xfId="0" applyFont="1" applyFill="1" applyBorder="1" applyAlignment="1">
      <alignment wrapText="1"/>
    </xf>
    <xf numFmtId="49" fontId="25" fillId="32" borderId="12" xfId="0" applyNumberFormat="1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/>
    </xf>
    <xf numFmtId="0" fontId="7" fillId="32" borderId="12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2" xfId="0" applyNumberFormat="1" applyFont="1" applyFill="1" applyBorder="1" applyAlignment="1">
      <alignment horizontal="left" vertical="center" wrapText="1"/>
    </xf>
    <xf numFmtId="0" fontId="25" fillId="32" borderId="12" xfId="0" applyFont="1" applyFill="1" applyBorder="1" applyAlignment="1">
      <alignment horizontal="left" vertical="center" wrapText="1"/>
    </xf>
    <xf numFmtId="4" fontId="7" fillId="32" borderId="12" xfId="0" applyNumberFormat="1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4" fontId="18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4" fontId="4" fillId="32" borderId="12" xfId="0" applyNumberFormat="1" applyFont="1" applyFill="1" applyBorder="1" applyAlignment="1">
      <alignment horizontal="center"/>
    </xf>
    <xf numFmtId="4" fontId="7" fillId="32" borderId="12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right"/>
    </xf>
    <xf numFmtId="0" fontId="3" fillId="32" borderId="17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25" fillId="32" borderId="12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0" fillId="32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27" fillId="0" borderId="0" xfId="0" applyNumberFormat="1" applyFont="1" applyFill="1" applyBorder="1" applyAlignment="1">
      <alignment horizontal="center"/>
    </xf>
    <xf numFmtId="172" fontId="27" fillId="0" borderId="12" xfId="0" applyNumberFormat="1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wrapText="1"/>
    </xf>
    <xf numFmtId="172" fontId="4" fillId="32" borderId="20" xfId="0" applyNumberFormat="1" applyFont="1" applyFill="1" applyBorder="1" applyAlignment="1">
      <alignment wrapText="1"/>
    </xf>
    <xf numFmtId="4" fontId="4" fillId="32" borderId="12" xfId="0" applyNumberFormat="1" applyFont="1" applyFill="1" applyBorder="1" applyAlignment="1">
      <alignment horizontal="center" wrapText="1"/>
    </xf>
    <xf numFmtId="4" fontId="7" fillId="32" borderId="12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left" vertical="center" wrapText="1"/>
    </xf>
    <xf numFmtId="4" fontId="25" fillId="32" borderId="12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right"/>
    </xf>
    <xf numFmtId="0" fontId="10" fillId="32" borderId="0" xfId="0" applyFont="1" applyFill="1" applyAlignment="1">
      <alignment horizontal="right" wrapText="1"/>
    </xf>
    <xf numFmtId="0" fontId="26" fillId="32" borderId="0" xfId="0" applyFont="1" applyFill="1" applyAlignment="1">
      <alignment horizontal="right"/>
    </xf>
    <xf numFmtId="0" fontId="14" fillId="32" borderId="0" xfId="0" applyFont="1" applyFill="1" applyAlignment="1">
      <alignment horizontal="right"/>
    </xf>
    <xf numFmtId="3" fontId="14" fillId="32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2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66.00390625" style="44" customWidth="1"/>
    <col min="2" max="2" width="28.125" style="93" customWidth="1"/>
    <col min="3" max="3" width="18.75390625" style="94" customWidth="1"/>
    <col min="4" max="4" width="7.25390625" style="10" hidden="1" customWidth="1"/>
    <col min="5" max="5" width="17.875" style="23" hidden="1" customWidth="1"/>
    <col min="6" max="6" width="15.125" style="2" hidden="1" customWidth="1"/>
    <col min="7" max="8" width="9.125" style="2" hidden="1" customWidth="1"/>
    <col min="9" max="9" width="14.625" style="2" customWidth="1"/>
    <col min="10" max="10" width="15.125" style="2" customWidth="1"/>
    <col min="11" max="28" width="9.125" style="2" customWidth="1"/>
  </cols>
  <sheetData>
    <row r="1" spans="1:3" ht="12.75">
      <c r="A1" s="28"/>
      <c r="B1" s="111" t="s">
        <v>177</v>
      </c>
      <c r="C1" s="111"/>
    </row>
    <row r="2" spans="2:5" ht="12.75" customHeight="1">
      <c r="B2" s="112" t="s">
        <v>189</v>
      </c>
      <c r="C2" s="112"/>
      <c r="D2" s="16"/>
      <c r="E2" s="16"/>
    </row>
    <row r="3" spans="1:5" ht="57.75" customHeight="1">
      <c r="A3" s="116" t="s">
        <v>190</v>
      </c>
      <c r="B3" s="117"/>
      <c r="C3" s="117"/>
      <c r="D3" s="15"/>
      <c r="E3" s="15"/>
    </row>
    <row r="4" spans="2:5" ht="9.75" customHeight="1">
      <c r="B4" s="113" t="s">
        <v>219</v>
      </c>
      <c r="C4" s="114"/>
      <c r="D4" s="27"/>
      <c r="E4" s="27"/>
    </row>
    <row r="5" spans="1:5" ht="12.75" customHeight="1">
      <c r="A5" s="29"/>
      <c r="B5" s="115"/>
      <c r="C5" s="115"/>
      <c r="D5" s="15"/>
      <c r="E5" s="15"/>
    </row>
    <row r="6" spans="1:3" ht="12.75">
      <c r="A6" s="30"/>
      <c r="B6" s="81"/>
      <c r="C6" s="81"/>
    </row>
    <row r="7" spans="1:3" ht="18.75">
      <c r="A7" s="110" t="s">
        <v>174</v>
      </c>
      <c r="B7" s="110"/>
      <c r="C7" s="110"/>
    </row>
    <row r="8" spans="1:3" ht="14.25">
      <c r="A8" s="30"/>
      <c r="B8" s="82"/>
      <c r="C8" s="83"/>
    </row>
    <row r="9" spans="1:3" ht="16.5" thickBot="1">
      <c r="A9" s="30"/>
      <c r="B9" s="84"/>
      <c r="C9" s="85" t="s">
        <v>173</v>
      </c>
    </row>
    <row r="10" spans="1:6" ht="26.25" thickBot="1">
      <c r="A10" s="99" t="s">
        <v>64</v>
      </c>
      <c r="B10" s="86" t="s">
        <v>63</v>
      </c>
      <c r="C10" s="100" t="s">
        <v>68</v>
      </c>
      <c r="E10" s="31"/>
      <c r="F10" s="31"/>
    </row>
    <row r="11" spans="1:6" ht="15.75">
      <c r="A11" s="101" t="s">
        <v>90</v>
      </c>
      <c r="B11" s="102"/>
      <c r="C11" s="103"/>
      <c r="E11" s="31"/>
      <c r="F11" s="31"/>
    </row>
    <row r="12" spans="1:6" s="2" customFormat="1" ht="15.75">
      <c r="A12" s="66" t="s">
        <v>19</v>
      </c>
      <c r="B12" s="87" t="s">
        <v>57</v>
      </c>
      <c r="C12" s="104">
        <f>C13+C46</f>
        <v>157908201.13</v>
      </c>
      <c r="D12" s="45" t="e">
        <f>D14+D26+D43+D46</f>
        <v>#REF!</v>
      </c>
      <c r="E12" s="32" t="e">
        <f>E14+E26+E43+E46</f>
        <v>#REF!</v>
      </c>
      <c r="F12" s="32" t="e">
        <f>F14+F26+F43+F46</f>
        <v>#REF!</v>
      </c>
    </row>
    <row r="13" spans="1:6" s="2" customFormat="1" ht="15.75">
      <c r="A13" s="66" t="s">
        <v>15</v>
      </c>
      <c r="B13" s="87"/>
      <c r="C13" s="104">
        <f>C14+C26+C43+C20+C37</f>
        <v>152853101.13</v>
      </c>
      <c r="D13" s="45">
        <f>D14+D26+D43</f>
        <v>281</v>
      </c>
      <c r="E13" s="32">
        <f>E14+E26+E43</f>
        <v>92074.2</v>
      </c>
      <c r="F13" s="32">
        <f>F14+F26+F43</f>
        <v>92626.5</v>
      </c>
    </row>
    <row r="14" spans="1:6" ht="15.75">
      <c r="A14" s="67" t="s">
        <v>70</v>
      </c>
      <c r="B14" s="87" t="s">
        <v>71</v>
      </c>
      <c r="C14" s="79">
        <f>C15</f>
        <v>147395701.13</v>
      </c>
      <c r="D14" s="46">
        <f>D15</f>
        <v>0</v>
      </c>
      <c r="E14" s="33">
        <f>E15</f>
        <v>89242</v>
      </c>
      <c r="F14" s="33">
        <f>F15</f>
        <v>89778</v>
      </c>
    </row>
    <row r="15" spans="1:28" s="1" customFormat="1" ht="15.75">
      <c r="A15" s="67" t="s">
        <v>65</v>
      </c>
      <c r="B15" s="87" t="s">
        <v>72</v>
      </c>
      <c r="C15" s="79">
        <f>C16+C17+C18+C19</f>
        <v>147395701.13</v>
      </c>
      <c r="D15" s="46">
        <f>D16+D17</f>
        <v>0</v>
      </c>
      <c r="E15" s="33">
        <f>E16+E17</f>
        <v>89242</v>
      </c>
      <c r="F15" s="33">
        <f>F16+F17</f>
        <v>89778</v>
      </c>
      <c r="G15" s="4"/>
      <c r="H15" s="4"/>
      <c r="I15" s="6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10" ht="78.75">
      <c r="A16" s="64" t="s">
        <v>107</v>
      </c>
      <c r="B16" s="88" t="s">
        <v>100</v>
      </c>
      <c r="C16" s="80">
        <f>149942410-4100-218847-2358851.87-2000-181-18000</f>
        <v>147340430.13</v>
      </c>
      <c r="E16" s="31">
        <v>89242</v>
      </c>
      <c r="F16" s="31">
        <v>89778</v>
      </c>
      <c r="G16" s="2">
        <f>11800*4-8843.4+224</f>
        <v>38580.6</v>
      </c>
      <c r="I16" s="61"/>
      <c r="J16" s="61"/>
    </row>
    <row r="17" spans="1:10" ht="110.25">
      <c r="A17" s="64" t="s">
        <v>108</v>
      </c>
      <c r="B17" s="88" t="s">
        <v>93</v>
      </c>
      <c r="C17" s="80">
        <f>11595-5000</f>
        <v>6595</v>
      </c>
      <c r="E17" s="31"/>
      <c r="F17" s="31"/>
      <c r="G17" s="2">
        <v>-40</v>
      </c>
      <c r="I17" s="61"/>
      <c r="J17" s="61"/>
    </row>
    <row r="18" spans="1:10" ht="47.25">
      <c r="A18" s="64" t="s">
        <v>110</v>
      </c>
      <c r="B18" s="88" t="s">
        <v>109</v>
      </c>
      <c r="C18" s="80">
        <f>46395-2000</f>
        <v>44395</v>
      </c>
      <c r="E18" s="31"/>
      <c r="F18" s="31"/>
      <c r="G18" s="2">
        <v>40</v>
      </c>
      <c r="I18" s="61"/>
      <c r="J18" s="61"/>
    </row>
    <row r="19" spans="1:10" ht="94.5">
      <c r="A19" s="64" t="s">
        <v>193</v>
      </c>
      <c r="B19" s="88" t="s">
        <v>192</v>
      </c>
      <c r="C19" s="80">
        <f>4100+181</f>
        <v>4281</v>
      </c>
      <c r="E19" s="31"/>
      <c r="F19" s="31"/>
      <c r="I19" s="61"/>
      <c r="J19" s="61"/>
    </row>
    <row r="20" spans="1:10" ht="47.25">
      <c r="A20" s="66" t="s">
        <v>135</v>
      </c>
      <c r="B20" s="87" t="s">
        <v>136</v>
      </c>
      <c r="C20" s="79">
        <f>C21</f>
        <v>2059400</v>
      </c>
      <c r="E20" s="31"/>
      <c r="F20" s="31"/>
      <c r="I20" s="61"/>
      <c r="J20" s="61"/>
    </row>
    <row r="21" spans="1:10" ht="31.5">
      <c r="A21" s="64" t="s">
        <v>133</v>
      </c>
      <c r="B21" s="88" t="s">
        <v>134</v>
      </c>
      <c r="C21" s="80">
        <f>C22+C23+C24+C25</f>
        <v>2059400</v>
      </c>
      <c r="E21" s="31"/>
      <c r="F21" s="31"/>
      <c r="I21" s="61"/>
      <c r="J21" s="61"/>
    </row>
    <row r="22" spans="1:10" ht="47.25">
      <c r="A22" s="65" t="s">
        <v>131</v>
      </c>
      <c r="B22" s="89" t="s">
        <v>132</v>
      </c>
      <c r="C22" s="80">
        <v>885542</v>
      </c>
      <c r="E22" s="31"/>
      <c r="F22" s="31"/>
      <c r="I22" s="61"/>
      <c r="J22" s="61"/>
    </row>
    <row r="23" spans="1:10" ht="63">
      <c r="A23" s="65" t="s">
        <v>129</v>
      </c>
      <c r="B23" s="89" t="s">
        <v>130</v>
      </c>
      <c r="C23" s="80">
        <v>16475</v>
      </c>
      <c r="E23" s="31"/>
      <c r="F23" s="31"/>
      <c r="I23" s="61"/>
      <c r="J23" s="61"/>
    </row>
    <row r="24" spans="1:10" ht="63">
      <c r="A24" s="65" t="s">
        <v>127</v>
      </c>
      <c r="B24" s="89" t="s">
        <v>128</v>
      </c>
      <c r="C24" s="80">
        <v>1107957</v>
      </c>
      <c r="E24" s="31"/>
      <c r="F24" s="31"/>
      <c r="I24" s="61"/>
      <c r="J24" s="61"/>
    </row>
    <row r="25" spans="1:10" ht="63">
      <c r="A25" s="65" t="s">
        <v>125</v>
      </c>
      <c r="B25" s="89" t="s">
        <v>126</v>
      </c>
      <c r="C25" s="80">
        <v>49426</v>
      </c>
      <c r="E25" s="31"/>
      <c r="F25" s="31"/>
      <c r="I25" s="61"/>
      <c r="J25" s="61"/>
    </row>
    <row r="26" spans="1:28" s="1" customFormat="1" ht="15.75">
      <c r="A26" s="67" t="s">
        <v>74</v>
      </c>
      <c r="B26" s="87" t="s">
        <v>73</v>
      </c>
      <c r="C26" s="79">
        <f>C33+C27+C35</f>
        <v>3096000</v>
      </c>
      <c r="D26" s="46">
        <f>D33</f>
        <v>0</v>
      </c>
      <c r="E26" s="33">
        <f>E33</f>
        <v>2550.2</v>
      </c>
      <c r="F26" s="33">
        <f>F33</f>
        <v>2565.5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31.5">
      <c r="A27" s="66" t="s">
        <v>101</v>
      </c>
      <c r="B27" s="87" t="s">
        <v>103</v>
      </c>
      <c r="C27" s="79">
        <f>C28+C31</f>
        <v>200000</v>
      </c>
      <c r="D27" s="46"/>
      <c r="E27" s="33"/>
      <c r="F27" s="3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31.5">
      <c r="A28" s="64" t="s">
        <v>102</v>
      </c>
      <c r="B28" s="88" t="s">
        <v>104</v>
      </c>
      <c r="C28" s="80">
        <f>C29+C30</f>
        <v>114000</v>
      </c>
      <c r="D28" s="46"/>
      <c r="E28" s="33"/>
      <c r="F28" s="3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31.5">
      <c r="A29" s="64" t="s">
        <v>111</v>
      </c>
      <c r="B29" s="88" t="s">
        <v>112</v>
      </c>
      <c r="C29" s="80">
        <f>114000-5000</f>
        <v>109000</v>
      </c>
      <c r="D29" s="46"/>
      <c r="E29" s="33"/>
      <c r="F29" s="33"/>
      <c r="G29" s="8">
        <v>-141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47.25">
      <c r="A30" s="64" t="s">
        <v>114</v>
      </c>
      <c r="B30" s="88" t="s">
        <v>113</v>
      </c>
      <c r="C30" s="80">
        <v>5000</v>
      </c>
      <c r="D30" s="46"/>
      <c r="E30" s="33"/>
      <c r="F30" s="33"/>
      <c r="G30" s="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54" customFormat="1" ht="47.25">
      <c r="A31" s="66" t="s">
        <v>118</v>
      </c>
      <c r="B31" s="87" t="s">
        <v>115</v>
      </c>
      <c r="C31" s="79">
        <f>C32</f>
        <v>86000</v>
      </c>
      <c r="D31" s="51"/>
      <c r="E31" s="52"/>
      <c r="F31" s="52"/>
      <c r="G31" s="57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s="54" customFormat="1" ht="47.25">
      <c r="A32" s="64" t="s">
        <v>117</v>
      </c>
      <c r="B32" s="88" t="s">
        <v>116</v>
      </c>
      <c r="C32" s="80">
        <v>86000</v>
      </c>
      <c r="D32" s="55"/>
      <c r="E32" s="56"/>
      <c r="F32" s="56"/>
      <c r="G32" s="57">
        <v>141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s="1" customFormat="1" ht="31.5">
      <c r="A33" s="66" t="s">
        <v>1</v>
      </c>
      <c r="B33" s="87" t="s">
        <v>8</v>
      </c>
      <c r="C33" s="79">
        <f>C34</f>
        <v>2832000</v>
      </c>
      <c r="D33" s="46">
        <f>D34</f>
        <v>0</v>
      </c>
      <c r="E33" s="33">
        <f>E34</f>
        <v>2550.2</v>
      </c>
      <c r="F33" s="33">
        <f>F34</f>
        <v>2565.5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22" customFormat="1" ht="31.5">
      <c r="A34" s="64" t="s">
        <v>1</v>
      </c>
      <c r="B34" s="88" t="s">
        <v>17</v>
      </c>
      <c r="C34" s="80">
        <v>2832000</v>
      </c>
      <c r="D34" s="10"/>
      <c r="E34" s="34">
        <v>2550.2</v>
      </c>
      <c r="F34" s="34">
        <v>2565.5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22" customFormat="1" ht="34.5" customHeight="1">
      <c r="A35" s="66" t="s">
        <v>195</v>
      </c>
      <c r="B35" s="87" t="s">
        <v>105</v>
      </c>
      <c r="C35" s="79">
        <f>C36</f>
        <v>64000</v>
      </c>
      <c r="D35" s="10"/>
      <c r="E35" s="34"/>
      <c r="F35" s="3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22" customFormat="1" ht="34.5" customHeight="1">
      <c r="A36" s="64" t="s">
        <v>194</v>
      </c>
      <c r="B36" s="88" t="s">
        <v>106</v>
      </c>
      <c r="C36" s="80">
        <v>64000</v>
      </c>
      <c r="D36" s="10"/>
      <c r="E36" s="34"/>
      <c r="F36" s="34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22" customFormat="1" ht="18.75" customHeight="1">
      <c r="A37" s="67" t="s">
        <v>147</v>
      </c>
      <c r="B37" s="87" t="s">
        <v>148</v>
      </c>
      <c r="C37" s="79">
        <f>C38+C40</f>
        <v>8000</v>
      </c>
      <c r="D37" s="10"/>
      <c r="E37" s="34"/>
      <c r="F37" s="34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22" customFormat="1" ht="15.75">
      <c r="A38" s="67" t="s">
        <v>145</v>
      </c>
      <c r="B38" s="87" t="s">
        <v>146</v>
      </c>
      <c r="C38" s="80">
        <f>C39</f>
        <v>4000</v>
      </c>
      <c r="D38" s="10"/>
      <c r="E38" s="34"/>
      <c r="F38" s="34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22" customFormat="1" ht="47.25">
      <c r="A39" s="68" t="s">
        <v>143</v>
      </c>
      <c r="B39" s="88" t="s">
        <v>144</v>
      </c>
      <c r="C39" s="80">
        <f>3000+1000</f>
        <v>4000</v>
      </c>
      <c r="D39" s="10"/>
      <c r="E39" s="34"/>
      <c r="F39" s="34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22" customFormat="1" ht="15.75">
      <c r="A40" s="69" t="s">
        <v>141</v>
      </c>
      <c r="B40" s="90" t="s">
        <v>142</v>
      </c>
      <c r="C40" s="80">
        <f>C41</f>
        <v>4000</v>
      </c>
      <c r="D40" s="10"/>
      <c r="E40" s="34"/>
      <c r="F40" s="34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22" customFormat="1" ht="47.25">
      <c r="A41" s="70" t="s">
        <v>139</v>
      </c>
      <c r="B41" s="87" t="s">
        <v>140</v>
      </c>
      <c r="C41" s="80">
        <f>C42</f>
        <v>4000</v>
      </c>
      <c r="D41" s="10"/>
      <c r="E41" s="34"/>
      <c r="F41" s="34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22" customFormat="1" ht="70.5" customHeight="1">
      <c r="A42" s="68" t="s">
        <v>137</v>
      </c>
      <c r="B42" s="88" t="s">
        <v>138</v>
      </c>
      <c r="C42" s="80">
        <v>4000</v>
      </c>
      <c r="D42" s="10"/>
      <c r="E42" s="34"/>
      <c r="F42" s="3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6" ht="15.75">
      <c r="A43" s="66" t="s">
        <v>58</v>
      </c>
      <c r="B43" s="87" t="s">
        <v>75</v>
      </c>
      <c r="C43" s="79">
        <f>C44</f>
        <v>294000</v>
      </c>
      <c r="D43" s="46">
        <f>D44</f>
        <v>281</v>
      </c>
      <c r="E43" s="35">
        <f>E44</f>
        <v>282</v>
      </c>
      <c r="F43" s="35">
        <f>F44</f>
        <v>283</v>
      </c>
    </row>
    <row r="44" spans="1:6" ht="31.5">
      <c r="A44" s="66" t="s">
        <v>59</v>
      </c>
      <c r="B44" s="87" t="s">
        <v>60</v>
      </c>
      <c r="C44" s="79">
        <f>C45</f>
        <v>294000</v>
      </c>
      <c r="D44" s="46">
        <v>281</v>
      </c>
      <c r="E44" s="35">
        <v>282</v>
      </c>
      <c r="F44" s="35">
        <v>283</v>
      </c>
    </row>
    <row r="45" spans="1:28" s="1" customFormat="1" ht="47.25">
      <c r="A45" s="64" t="s">
        <v>61</v>
      </c>
      <c r="B45" s="88" t="s">
        <v>2</v>
      </c>
      <c r="C45" s="80">
        <v>294000</v>
      </c>
      <c r="D45" s="11"/>
      <c r="E45" s="31">
        <v>281.6</v>
      </c>
      <c r="F45" s="31">
        <v>283.4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6" ht="15.75">
      <c r="A46" s="66" t="s">
        <v>88</v>
      </c>
      <c r="B46" s="87"/>
      <c r="C46" s="79">
        <f>C47+C55+C64+C74+C60</f>
        <v>5055100</v>
      </c>
      <c r="D46" s="46" t="e">
        <f>D47+D55+D64+D74+#REF!</f>
        <v>#REF!</v>
      </c>
      <c r="E46" s="33" t="e">
        <f>E47+E55+E64+E74+#REF!</f>
        <v>#REF!</v>
      </c>
      <c r="F46" s="33" t="e">
        <f>F47+F55+F64+F74+#REF!</f>
        <v>#REF!</v>
      </c>
    </row>
    <row r="47" spans="1:6" ht="47.25">
      <c r="A47" s="66" t="s">
        <v>77</v>
      </c>
      <c r="B47" s="87" t="s">
        <v>76</v>
      </c>
      <c r="C47" s="79">
        <f>C48+C52</f>
        <v>4035000</v>
      </c>
      <c r="D47" s="46" t="e">
        <f>D48</f>
        <v>#REF!</v>
      </c>
      <c r="E47" s="33" t="e">
        <f>E48</f>
        <v>#REF!</v>
      </c>
      <c r="F47" s="33" t="e">
        <f>F48</f>
        <v>#REF!</v>
      </c>
    </row>
    <row r="48" spans="1:6" ht="94.5">
      <c r="A48" s="64" t="s">
        <v>95</v>
      </c>
      <c r="B48" s="87" t="s">
        <v>94</v>
      </c>
      <c r="C48" s="79">
        <f>C51+C50+C49</f>
        <v>3895000</v>
      </c>
      <c r="D48" s="47" t="e">
        <f>#REF!+D51</f>
        <v>#REF!</v>
      </c>
      <c r="E48" s="36" t="e">
        <f>#REF!+E51</f>
        <v>#REF!</v>
      </c>
      <c r="F48" s="36" t="e">
        <f>#REF!+F51</f>
        <v>#REF!</v>
      </c>
    </row>
    <row r="49" spans="1:28" s="1" customFormat="1" ht="78.75">
      <c r="A49" s="64" t="s">
        <v>92</v>
      </c>
      <c r="B49" s="88" t="s">
        <v>91</v>
      </c>
      <c r="C49" s="80">
        <f>700000-388000-54200+27200</f>
        <v>285000</v>
      </c>
      <c r="D49" s="11"/>
      <c r="E49" s="37">
        <v>1000</v>
      </c>
      <c r="F49" s="37">
        <v>1100</v>
      </c>
      <c r="G49" s="4">
        <v>-70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6" ht="78.75">
      <c r="A50" s="68" t="s">
        <v>18</v>
      </c>
      <c r="B50" s="88" t="s">
        <v>3</v>
      </c>
      <c r="C50" s="80">
        <f>190000+20000</f>
        <v>210000</v>
      </c>
      <c r="E50" s="31"/>
      <c r="F50" s="31"/>
    </row>
    <row r="51" spans="1:28" s="1" customFormat="1" ht="78.75">
      <c r="A51" s="64" t="s">
        <v>16</v>
      </c>
      <c r="B51" s="88" t="s">
        <v>4</v>
      </c>
      <c r="C51" s="80">
        <f>3150000+250000</f>
        <v>3400000</v>
      </c>
      <c r="D51" s="11"/>
      <c r="E51" s="37">
        <v>3099</v>
      </c>
      <c r="F51" s="37">
        <v>3117</v>
      </c>
      <c r="G51" s="4">
        <v>-900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54" customFormat="1" ht="94.5">
      <c r="A52" s="66" t="s">
        <v>120</v>
      </c>
      <c r="B52" s="87" t="s">
        <v>119</v>
      </c>
      <c r="C52" s="79">
        <f>C53</f>
        <v>140000</v>
      </c>
      <c r="D52" s="58"/>
      <c r="E52" s="59"/>
      <c r="F52" s="59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s="54" customFormat="1" ht="94.5">
      <c r="A53" s="66" t="s">
        <v>121</v>
      </c>
      <c r="B53" s="87" t="s">
        <v>122</v>
      </c>
      <c r="C53" s="79">
        <f>C54</f>
        <v>140000</v>
      </c>
      <c r="D53" s="60"/>
      <c r="E53" s="59"/>
      <c r="F53" s="59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28" s="54" customFormat="1" ht="78.75">
      <c r="A54" s="64" t="s">
        <v>124</v>
      </c>
      <c r="B54" s="88" t="s">
        <v>123</v>
      </c>
      <c r="C54" s="80">
        <f>99253+125000-84253</f>
        <v>140000</v>
      </c>
      <c r="D54" s="58"/>
      <c r="E54" s="59"/>
      <c r="F54" s="59"/>
      <c r="G54" s="53">
        <v>70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:6" ht="31.5">
      <c r="A55" s="66" t="s">
        <v>79</v>
      </c>
      <c r="B55" s="87" t="s">
        <v>78</v>
      </c>
      <c r="C55" s="79">
        <f>C56</f>
        <v>23000</v>
      </c>
      <c r="D55" s="43">
        <f>D56</f>
        <v>0</v>
      </c>
      <c r="E55" s="3">
        <f>E56</f>
        <v>140</v>
      </c>
      <c r="F55" s="3">
        <f>F56</f>
        <v>140</v>
      </c>
    </row>
    <row r="56" spans="1:28" s="1" customFormat="1" ht="15.75">
      <c r="A56" s="64" t="s">
        <v>69</v>
      </c>
      <c r="B56" s="88" t="s">
        <v>80</v>
      </c>
      <c r="C56" s="80">
        <f>C59+C58+C57</f>
        <v>23000</v>
      </c>
      <c r="D56" s="11"/>
      <c r="E56" s="37">
        <v>140</v>
      </c>
      <c r="F56" s="37">
        <v>140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31.5">
      <c r="A57" s="64" t="s">
        <v>212</v>
      </c>
      <c r="B57" s="88" t="s">
        <v>210</v>
      </c>
      <c r="C57" s="80">
        <f>5000+1000</f>
        <v>6000</v>
      </c>
      <c r="D57" s="11"/>
      <c r="E57" s="37"/>
      <c r="F57" s="3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31.5">
      <c r="A58" s="64" t="s">
        <v>213</v>
      </c>
      <c r="B58" s="88" t="s">
        <v>211</v>
      </c>
      <c r="C58" s="80">
        <f>5000+1500</f>
        <v>6500</v>
      </c>
      <c r="D58" s="11"/>
      <c r="E58" s="37"/>
      <c r="F58" s="3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15.75">
      <c r="A59" s="64" t="s">
        <v>178</v>
      </c>
      <c r="B59" s="88" t="s">
        <v>179</v>
      </c>
      <c r="C59" s="80">
        <f>1000+6000+3500</f>
        <v>10500</v>
      </c>
      <c r="D59" s="11"/>
      <c r="E59" s="37"/>
      <c r="F59" s="3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31.5">
      <c r="A60" s="66" t="s">
        <v>181</v>
      </c>
      <c r="B60" s="87" t="s">
        <v>182</v>
      </c>
      <c r="C60" s="79">
        <f>C61</f>
        <v>501000</v>
      </c>
      <c r="D60" s="11"/>
      <c r="E60" s="37"/>
      <c r="F60" s="3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1" customFormat="1" ht="15.75">
      <c r="A61" s="64" t="s">
        <v>187</v>
      </c>
      <c r="B61" s="88" t="s">
        <v>188</v>
      </c>
      <c r="C61" s="80">
        <f>C62</f>
        <v>501000</v>
      </c>
      <c r="D61" s="11"/>
      <c r="E61" s="37"/>
      <c r="F61" s="3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15.75">
      <c r="A62" s="64" t="s">
        <v>185</v>
      </c>
      <c r="B62" s="88" t="s">
        <v>186</v>
      </c>
      <c r="C62" s="80">
        <f>C63</f>
        <v>501000</v>
      </c>
      <c r="D62" s="11"/>
      <c r="E62" s="37"/>
      <c r="F62" s="37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1" customFormat="1" ht="31.5">
      <c r="A63" s="64" t="s">
        <v>184</v>
      </c>
      <c r="B63" s="88" t="s">
        <v>183</v>
      </c>
      <c r="C63" s="80">
        <f>113000+388000</f>
        <v>501000</v>
      </c>
      <c r="D63" s="11"/>
      <c r="E63" s="37"/>
      <c r="F63" s="3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22" customFormat="1" ht="15.75">
      <c r="A64" s="67" t="s">
        <v>82</v>
      </c>
      <c r="B64" s="87" t="s">
        <v>81</v>
      </c>
      <c r="C64" s="79">
        <f>C65+C67+C68+C69+C71+C72</f>
        <v>496100</v>
      </c>
      <c r="D64" s="46">
        <f>D73</f>
        <v>0</v>
      </c>
      <c r="E64" s="33">
        <f>E73</f>
        <v>460</v>
      </c>
      <c r="F64" s="33">
        <f>F73</f>
        <v>470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" customFormat="1" ht="31.5">
      <c r="A65" s="66" t="s">
        <v>197</v>
      </c>
      <c r="B65" s="87" t="s">
        <v>196</v>
      </c>
      <c r="C65" s="79">
        <f>C66</f>
        <v>7100</v>
      </c>
      <c r="D65" s="96"/>
      <c r="E65" s="33"/>
      <c r="F65" s="3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6" ht="78.75">
      <c r="A66" s="64" t="s">
        <v>199</v>
      </c>
      <c r="B66" s="88" t="s">
        <v>198</v>
      </c>
      <c r="C66" s="80">
        <f>5800+200+1100</f>
        <v>7100</v>
      </c>
      <c r="D66" s="96"/>
      <c r="E66" s="33"/>
      <c r="F66" s="33"/>
    </row>
    <row r="67" spans="1:28" s="1" customFormat="1" ht="63">
      <c r="A67" s="66" t="s">
        <v>201</v>
      </c>
      <c r="B67" s="87" t="s">
        <v>200</v>
      </c>
      <c r="C67" s="79">
        <v>3000</v>
      </c>
      <c r="D67" s="97"/>
      <c r="E67" s="98"/>
      <c r="F67" s="9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63">
      <c r="A68" s="66" t="s">
        <v>203</v>
      </c>
      <c r="B68" s="87" t="s">
        <v>202</v>
      </c>
      <c r="C68" s="79">
        <v>20000</v>
      </c>
      <c r="D68" s="97"/>
      <c r="E68" s="98"/>
      <c r="F68" s="98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 ht="31.5">
      <c r="A69" s="66" t="s">
        <v>205</v>
      </c>
      <c r="B69" s="87" t="s">
        <v>204</v>
      </c>
      <c r="C69" s="79">
        <f>C70</f>
        <v>45000</v>
      </c>
      <c r="D69" s="96"/>
      <c r="E69" s="33"/>
      <c r="F69" s="3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6" ht="31.5">
      <c r="A70" s="64" t="s">
        <v>207</v>
      </c>
      <c r="B70" s="88" t="s">
        <v>206</v>
      </c>
      <c r="C70" s="80">
        <f>9000+26000+10000</f>
        <v>45000</v>
      </c>
      <c r="D70" s="96"/>
      <c r="E70" s="33"/>
      <c r="F70" s="33"/>
    </row>
    <row r="71" spans="1:6" ht="38.25" customHeight="1">
      <c r="A71" s="66" t="s">
        <v>209</v>
      </c>
      <c r="B71" s="87" t="s">
        <v>208</v>
      </c>
      <c r="C71" s="79">
        <f>60200+11000+13800</f>
        <v>85000</v>
      </c>
      <c r="D71" s="96"/>
      <c r="E71" s="33"/>
      <c r="F71" s="33"/>
    </row>
    <row r="72" spans="1:6" ht="31.5">
      <c r="A72" s="66" t="s">
        <v>9</v>
      </c>
      <c r="B72" s="87" t="s">
        <v>14</v>
      </c>
      <c r="C72" s="79">
        <f>C73</f>
        <v>336000</v>
      </c>
      <c r="D72" s="96"/>
      <c r="E72" s="33"/>
      <c r="F72" s="33"/>
    </row>
    <row r="73" spans="1:7" ht="47.25">
      <c r="A73" s="64" t="s">
        <v>5</v>
      </c>
      <c r="B73" s="88" t="s">
        <v>6</v>
      </c>
      <c r="C73" s="80">
        <f>434000-5800-3000-20000-9000-60200</f>
        <v>336000</v>
      </c>
      <c r="E73" s="31">
        <v>460</v>
      </c>
      <c r="F73" s="31">
        <v>470</v>
      </c>
      <c r="G73" s="2">
        <v>-3</v>
      </c>
    </row>
    <row r="74" spans="1:6" ht="15.75">
      <c r="A74" s="66" t="s">
        <v>84</v>
      </c>
      <c r="B74" s="87" t="s">
        <v>83</v>
      </c>
      <c r="C74" s="79">
        <f>C77</f>
        <v>0</v>
      </c>
      <c r="D74" s="46">
        <f>D77</f>
        <v>0</v>
      </c>
      <c r="E74" s="33">
        <f>E77</f>
        <v>80</v>
      </c>
      <c r="F74" s="33">
        <f>F77</f>
        <v>90</v>
      </c>
    </row>
    <row r="75" spans="1:6" ht="15.75">
      <c r="A75" s="66" t="s">
        <v>10</v>
      </c>
      <c r="B75" s="87" t="s">
        <v>11</v>
      </c>
      <c r="C75" s="79">
        <f>C76</f>
        <v>0</v>
      </c>
      <c r="D75" s="46">
        <f>D76</f>
        <v>0</v>
      </c>
      <c r="E75" s="33">
        <f>E76</f>
        <v>0</v>
      </c>
      <c r="F75" s="33">
        <f>F76</f>
        <v>0</v>
      </c>
    </row>
    <row r="76" spans="1:28" s="1" customFormat="1" ht="31.5">
      <c r="A76" s="68" t="s">
        <v>12</v>
      </c>
      <c r="B76" s="88" t="s">
        <v>13</v>
      </c>
      <c r="C76" s="80">
        <v>0</v>
      </c>
      <c r="D76" s="11"/>
      <c r="E76" s="37"/>
      <c r="F76" s="3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6" ht="15.75">
      <c r="A77" s="66" t="s">
        <v>66</v>
      </c>
      <c r="B77" s="87" t="s">
        <v>85</v>
      </c>
      <c r="C77" s="79">
        <f>C78</f>
        <v>0</v>
      </c>
      <c r="D77" s="46">
        <f>D78</f>
        <v>0</v>
      </c>
      <c r="E77" s="33">
        <f>E78</f>
        <v>80</v>
      </c>
      <c r="F77" s="33">
        <f>F78</f>
        <v>90</v>
      </c>
    </row>
    <row r="78" spans="1:28" s="1" customFormat="1" ht="15.75">
      <c r="A78" s="64" t="s">
        <v>56</v>
      </c>
      <c r="B78" s="88" t="s">
        <v>7</v>
      </c>
      <c r="C78" s="80">
        <v>0</v>
      </c>
      <c r="D78" s="11"/>
      <c r="E78" s="37">
        <v>80</v>
      </c>
      <c r="F78" s="37">
        <v>90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6" ht="15.75">
      <c r="A79" s="66" t="s">
        <v>89</v>
      </c>
      <c r="B79" s="88"/>
      <c r="C79" s="79">
        <f>C12</f>
        <v>157908201.13</v>
      </c>
      <c r="D79" s="46" t="e">
        <f>D12</f>
        <v>#REF!</v>
      </c>
      <c r="E79" s="33" t="e">
        <f>E12</f>
        <v>#REF!</v>
      </c>
      <c r="F79" s="33" t="e">
        <f>F12</f>
        <v>#REF!</v>
      </c>
    </row>
    <row r="80" spans="1:28" s="1" customFormat="1" ht="15.75">
      <c r="A80" s="66" t="s">
        <v>180</v>
      </c>
      <c r="B80" s="87" t="s">
        <v>86</v>
      </c>
      <c r="C80" s="79">
        <f>C81</f>
        <v>293057120</v>
      </c>
      <c r="D80" s="43" t="e">
        <f>D81</f>
        <v>#REF!</v>
      </c>
      <c r="E80" s="3" t="e">
        <f>E81</f>
        <v>#REF!</v>
      </c>
      <c r="F80" s="3" t="e">
        <f>F81</f>
        <v>#REF!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s="1" customFormat="1" ht="31.5">
      <c r="A81" s="66" t="s">
        <v>25</v>
      </c>
      <c r="B81" s="87" t="s">
        <v>0</v>
      </c>
      <c r="C81" s="79">
        <f>C82+C97+C124+C89</f>
        <v>293057120</v>
      </c>
      <c r="D81" s="43" t="e">
        <f>D82+#REF!+D97+D124</f>
        <v>#REF!</v>
      </c>
      <c r="E81" s="3" t="e">
        <f>E82+#REF!+E97+E124</f>
        <v>#REF!</v>
      </c>
      <c r="F81" s="3" t="e">
        <f>F82+#REF!+F97+F124</f>
        <v>#REF!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6" ht="31.5">
      <c r="A82" s="66" t="s">
        <v>26</v>
      </c>
      <c r="B82" s="87" t="s">
        <v>87</v>
      </c>
      <c r="C82" s="79">
        <f>C83+C85+C87</f>
        <v>140967900</v>
      </c>
      <c r="D82" s="43" t="e">
        <f>D83+D87+#REF!</f>
        <v>#REF!</v>
      </c>
      <c r="E82" s="3" t="e">
        <f>E83+E87+#REF!</f>
        <v>#REF!</v>
      </c>
      <c r="F82" s="3" t="e">
        <f>F83+F87+#REF!</f>
        <v>#REF!</v>
      </c>
    </row>
    <row r="83" spans="1:6" ht="15.75">
      <c r="A83" s="66" t="s">
        <v>28</v>
      </c>
      <c r="B83" s="87" t="s">
        <v>29</v>
      </c>
      <c r="C83" s="79">
        <f>C84</f>
        <v>1938000</v>
      </c>
      <c r="D83" s="43">
        <f>D84</f>
        <v>0</v>
      </c>
      <c r="E83" s="3">
        <f>E84</f>
        <v>27935.4</v>
      </c>
      <c r="F83" s="3">
        <f>F84</f>
        <v>27970.7</v>
      </c>
    </row>
    <row r="84" spans="1:6" ht="31.5">
      <c r="A84" s="64" t="s">
        <v>161</v>
      </c>
      <c r="B84" s="88" t="s">
        <v>24</v>
      </c>
      <c r="C84" s="80">
        <v>1938000</v>
      </c>
      <c r="E84" s="31">
        <f>1906.2+26029.2</f>
        <v>27935.4</v>
      </c>
      <c r="F84" s="31">
        <f>1906.2+26064.5</f>
        <v>27970.7</v>
      </c>
    </row>
    <row r="85" spans="1:6" ht="31.5">
      <c r="A85" s="66" t="s">
        <v>96</v>
      </c>
      <c r="B85" s="87" t="s">
        <v>97</v>
      </c>
      <c r="C85" s="79">
        <f>C86</f>
        <v>33820900</v>
      </c>
      <c r="E85" s="31"/>
      <c r="F85" s="31"/>
    </row>
    <row r="86" spans="1:6" ht="31.5">
      <c r="A86" s="64" t="s">
        <v>96</v>
      </c>
      <c r="B86" s="88" t="s">
        <v>176</v>
      </c>
      <c r="C86" s="105">
        <v>33820900</v>
      </c>
      <c r="E86" s="38"/>
      <c r="F86" s="31"/>
    </row>
    <row r="87" spans="1:28" s="1" customFormat="1" ht="31.5">
      <c r="A87" s="66" t="s">
        <v>53</v>
      </c>
      <c r="B87" s="87" t="s">
        <v>27</v>
      </c>
      <c r="C87" s="79">
        <f>C88</f>
        <v>105209000</v>
      </c>
      <c r="D87" s="43">
        <f>D88</f>
        <v>0</v>
      </c>
      <c r="E87" s="3">
        <f>E88</f>
        <v>105209</v>
      </c>
      <c r="F87" s="3">
        <f>F88</f>
        <v>117970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6" ht="31.5">
      <c r="A88" s="64" t="s">
        <v>54</v>
      </c>
      <c r="B88" s="88" t="s">
        <v>23</v>
      </c>
      <c r="C88" s="80">
        <v>105209000</v>
      </c>
      <c r="E88" s="31">
        <v>105209</v>
      </c>
      <c r="F88" s="31">
        <v>117970</v>
      </c>
    </row>
    <row r="89" spans="1:28" s="1" customFormat="1" ht="15.75">
      <c r="A89" s="75" t="s">
        <v>30</v>
      </c>
      <c r="B89" s="87" t="s">
        <v>31</v>
      </c>
      <c r="C89" s="79">
        <f>C90</f>
        <v>8362400</v>
      </c>
      <c r="D89" s="48">
        <f>SUM(D91:D94)</f>
        <v>0</v>
      </c>
      <c r="E89" s="5">
        <f>SUM(E91:E94)</f>
        <v>111.2</v>
      </c>
      <c r="F89" s="5">
        <f>SUM(F91:F94)</f>
        <v>114.2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s="22" customFormat="1" ht="15.75">
      <c r="A90" s="71" t="s">
        <v>20</v>
      </c>
      <c r="B90" s="88" t="s">
        <v>32</v>
      </c>
      <c r="C90" s="80">
        <f>C91+C92+C93+C94+C95+C96</f>
        <v>8362400</v>
      </c>
      <c r="D90" s="10"/>
      <c r="E90" s="34"/>
      <c r="F90" s="3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s="19" customFormat="1" ht="78.75">
      <c r="A91" s="71" t="s">
        <v>159</v>
      </c>
      <c r="B91" s="88" t="s">
        <v>32</v>
      </c>
      <c r="C91" s="80">
        <v>98500</v>
      </c>
      <c r="D91" s="10"/>
      <c r="E91" s="39">
        <v>111.2</v>
      </c>
      <c r="F91" s="39">
        <v>114.2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1:28" s="20" customFormat="1" ht="78.75">
      <c r="A92" s="72" t="s">
        <v>151</v>
      </c>
      <c r="B92" s="88" t="s">
        <v>32</v>
      </c>
      <c r="C92" s="80">
        <v>6753900</v>
      </c>
      <c r="D92" s="10"/>
      <c r="E92" s="39"/>
      <c r="F92" s="39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1:6" s="18" customFormat="1" ht="78.75">
      <c r="A93" s="71" t="s">
        <v>156</v>
      </c>
      <c r="B93" s="88" t="s">
        <v>32</v>
      </c>
      <c r="C93" s="80">
        <v>248600</v>
      </c>
      <c r="D93" s="10"/>
      <c r="E93" s="39"/>
      <c r="F93" s="39"/>
    </row>
    <row r="94" spans="1:6" s="18" customFormat="1" ht="63">
      <c r="A94" s="71" t="s">
        <v>149</v>
      </c>
      <c r="B94" s="88" t="s">
        <v>32</v>
      </c>
      <c r="C94" s="80">
        <v>11400</v>
      </c>
      <c r="D94" s="10"/>
      <c r="E94" s="40"/>
      <c r="F94" s="39"/>
    </row>
    <row r="95" spans="1:6" s="18" customFormat="1" ht="31.5">
      <c r="A95" s="78" t="s">
        <v>191</v>
      </c>
      <c r="B95" s="88" t="s">
        <v>32</v>
      </c>
      <c r="C95" s="80">
        <v>1250000</v>
      </c>
      <c r="D95" s="10"/>
      <c r="E95" s="76"/>
      <c r="F95" s="77"/>
    </row>
    <row r="96" spans="1:6" s="17" customFormat="1" ht="47.25">
      <c r="A96" s="71" t="s">
        <v>175</v>
      </c>
      <c r="B96" s="88" t="s">
        <v>46</v>
      </c>
      <c r="C96" s="80">
        <v>0</v>
      </c>
      <c r="D96" s="12"/>
      <c r="E96" s="63"/>
      <c r="F96" s="63"/>
    </row>
    <row r="97" spans="1:6" s="8" customFormat="1" ht="31.5">
      <c r="A97" s="106" t="s">
        <v>51</v>
      </c>
      <c r="B97" s="87" t="s">
        <v>52</v>
      </c>
      <c r="C97" s="79">
        <f>C98+C100+C102+C104+C106</f>
        <v>126525820</v>
      </c>
      <c r="D97" s="48" t="e">
        <f>D98+D100+D102+D104+D106+#REF!+#REF!</f>
        <v>#REF!</v>
      </c>
      <c r="E97" s="5" t="e">
        <f>E98+E100+E102+E104+E106+#REF!+#REF!</f>
        <v>#REF!</v>
      </c>
      <c r="F97" s="5" t="e">
        <f>F98+F100+F102+F104+F106+#REF!+#REF!</f>
        <v>#REF!</v>
      </c>
    </row>
    <row r="98" spans="1:6" ht="31.5">
      <c r="A98" s="75" t="s">
        <v>33</v>
      </c>
      <c r="B98" s="87" t="s">
        <v>34</v>
      </c>
      <c r="C98" s="79">
        <f>C99</f>
        <v>815800</v>
      </c>
      <c r="D98" s="48">
        <f>D99</f>
        <v>0</v>
      </c>
      <c r="E98" s="5">
        <f>E99</f>
        <v>825.9</v>
      </c>
      <c r="F98" s="5">
        <f>F99</f>
        <v>0</v>
      </c>
    </row>
    <row r="99" spans="1:6" ht="31.5">
      <c r="A99" s="71" t="s">
        <v>164</v>
      </c>
      <c r="B99" s="88" t="s">
        <v>35</v>
      </c>
      <c r="C99" s="80">
        <f>824500-8700</f>
        <v>815800</v>
      </c>
      <c r="E99" s="31">
        <v>825.9</v>
      </c>
      <c r="F99" s="31"/>
    </row>
    <row r="100" spans="1:6" ht="47.25">
      <c r="A100" s="75" t="s">
        <v>36</v>
      </c>
      <c r="B100" s="87" t="s">
        <v>37</v>
      </c>
      <c r="C100" s="79">
        <f>C101</f>
        <v>291100</v>
      </c>
      <c r="D100" s="48">
        <f>D101</f>
        <v>0</v>
      </c>
      <c r="E100" s="5">
        <f>E101</f>
        <v>280.8</v>
      </c>
      <c r="F100" s="5">
        <f>F101</f>
        <v>0</v>
      </c>
    </row>
    <row r="101" spans="1:6" s="4" customFormat="1" ht="47.25">
      <c r="A101" s="71" t="s">
        <v>163</v>
      </c>
      <c r="B101" s="88" t="s">
        <v>38</v>
      </c>
      <c r="C101" s="80">
        <f>281900+9200</f>
        <v>291100</v>
      </c>
      <c r="D101" s="11"/>
      <c r="E101" s="37">
        <v>280.8</v>
      </c>
      <c r="F101" s="37"/>
    </row>
    <row r="102" spans="1:6" s="4" customFormat="1" ht="63">
      <c r="A102" s="75" t="s">
        <v>21</v>
      </c>
      <c r="B102" s="87" t="s">
        <v>39</v>
      </c>
      <c r="C102" s="79">
        <f>C103</f>
        <v>4652100</v>
      </c>
      <c r="D102" s="48">
        <f>D103</f>
        <v>0</v>
      </c>
      <c r="E102" s="5">
        <f>E103</f>
        <v>4931</v>
      </c>
      <c r="F102" s="5">
        <f>F103</f>
        <v>5268</v>
      </c>
    </row>
    <row r="103" spans="1:6" ht="63">
      <c r="A103" s="71" t="s">
        <v>154</v>
      </c>
      <c r="B103" s="88" t="s">
        <v>40</v>
      </c>
      <c r="C103" s="80">
        <v>4652100</v>
      </c>
      <c r="D103" s="13"/>
      <c r="E103" s="31">
        <v>4931</v>
      </c>
      <c r="F103" s="31">
        <v>5268</v>
      </c>
    </row>
    <row r="104" spans="1:6" ht="78.75">
      <c r="A104" s="75" t="s">
        <v>41</v>
      </c>
      <c r="B104" s="87" t="s">
        <v>42</v>
      </c>
      <c r="C104" s="79">
        <f>C105</f>
        <v>2376300</v>
      </c>
      <c r="D104" s="48" t="e">
        <f>#REF!</f>
        <v>#REF!</v>
      </c>
      <c r="E104" s="5" t="e">
        <f>#REF!</f>
        <v>#REF!</v>
      </c>
      <c r="F104" s="5" t="e">
        <f>#REF!</f>
        <v>#REF!</v>
      </c>
    </row>
    <row r="105" spans="1:28" s="19" customFormat="1" ht="63">
      <c r="A105" s="73" t="s">
        <v>155</v>
      </c>
      <c r="B105" s="89" t="s">
        <v>43</v>
      </c>
      <c r="C105" s="107">
        <f>2318300+58000</f>
        <v>2376300</v>
      </c>
      <c r="D105" s="13"/>
      <c r="E105" s="39">
        <v>1620</v>
      </c>
      <c r="F105" s="39">
        <v>1620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1:6" ht="15.75">
      <c r="A106" s="75" t="s">
        <v>44</v>
      </c>
      <c r="B106" s="87" t="s">
        <v>45</v>
      </c>
      <c r="C106" s="79">
        <f>C107</f>
        <v>118390520</v>
      </c>
      <c r="D106" s="48">
        <f>D107</f>
        <v>0</v>
      </c>
      <c r="E106" s="5">
        <f>E107</f>
        <v>80958.7</v>
      </c>
      <c r="F106" s="5">
        <f>F107</f>
        <v>84750.9</v>
      </c>
    </row>
    <row r="107" spans="1:6" ht="15.75">
      <c r="A107" s="71" t="s">
        <v>55</v>
      </c>
      <c r="B107" s="88" t="s">
        <v>46</v>
      </c>
      <c r="C107" s="80">
        <f>C108+C109+C110+C111+C112+C113+C114+C115+C116+C117+C118+C119+C120+C121+C122+C123</f>
        <v>118390520</v>
      </c>
      <c r="D107" s="49">
        <f>SUM(D108:D122)</f>
        <v>0</v>
      </c>
      <c r="E107" s="6">
        <f>SUM(E108:E122)</f>
        <v>80958.7</v>
      </c>
      <c r="F107" s="6">
        <f>SUM(F108:F122)</f>
        <v>84750.9</v>
      </c>
    </row>
    <row r="108" spans="1:28" s="19" customFormat="1" ht="47.25">
      <c r="A108" s="71" t="s">
        <v>160</v>
      </c>
      <c r="B108" s="88" t="s">
        <v>46</v>
      </c>
      <c r="C108" s="80">
        <v>853000</v>
      </c>
      <c r="D108" s="10"/>
      <c r="E108" s="40">
        <v>61703</v>
      </c>
      <c r="F108" s="39">
        <v>63992.2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</row>
    <row r="109" spans="1:28" s="19" customFormat="1" ht="31.5">
      <c r="A109" s="71" t="s">
        <v>165</v>
      </c>
      <c r="B109" s="88" t="s">
        <v>46</v>
      </c>
      <c r="C109" s="80">
        <v>170600</v>
      </c>
      <c r="D109" s="10"/>
      <c r="E109" s="39">
        <v>19255.7</v>
      </c>
      <c r="F109" s="39">
        <v>20758.7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</row>
    <row r="110" spans="1:28" s="19" customFormat="1" ht="94.5">
      <c r="A110" s="71" t="s">
        <v>162</v>
      </c>
      <c r="B110" s="88" t="s">
        <v>46</v>
      </c>
      <c r="C110" s="80">
        <v>6000</v>
      </c>
      <c r="D110" s="10"/>
      <c r="E110" s="40"/>
      <c r="F110" s="39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</row>
    <row r="111" spans="1:28" s="19" customFormat="1" ht="78.75">
      <c r="A111" s="71" t="s">
        <v>98</v>
      </c>
      <c r="B111" s="88" t="s">
        <v>46</v>
      </c>
      <c r="C111" s="80">
        <v>3200</v>
      </c>
      <c r="D111" s="10"/>
      <c r="E111" s="39"/>
      <c r="F111" s="39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</row>
    <row r="112" spans="1:28" s="19" customFormat="1" ht="94.5">
      <c r="A112" s="71" t="s">
        <v>166</v>
      </c>
      <c r="B112" s="88" t="s">
        <v>46</v>
      </c>
      <c r="C112" s="80">
        <v>13100</v>
      </c>
      <c r="D112" s="10"/>
      <c r="E112" s="39"/>
      <c r="F112" s="3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</row>
    <row r="113" spans="1:6" s="17" customFormat="1" ht="78.75">
      <c r="A113" s="74" t="s">
        <v>152</v>
      </c>
      <c r="B113" s="88" t="s">
        <v>46</v>
      </c>
      <c r="C113" s="80">
        <v>4200</v>
      </c>
      <c r="D113" s="12"/>
      <c r="E113" s="41"/>
      <c r="F113" s="41"/>
    </row>
    <row r="114" spans="1:6" s="17" customFormat="1" ht="78.75">
      <c r="A114" s="74" t="s">
        <v>153</v>
      </c>
      <c r="B114" s="88" t="s">
        <v>46</v>
      </c>
      <c r="C114" s="80">
        <f>238100-11900</f>
        <v>226200</v>
      </c>
      <c r="D114" s="12"/>
      <c r="E114" s="41"/>
      <c r="F114" s="41"/>
    </row>
    <row r="115" spans="1:28" s="19" customFormat="1" ht="47.25">
      <c r="A115" s="71" t="s">
        <v>167</v>
      </c>
      <c r="B115" s="88" t="s">
        <v>46</v>
      </c>
      <c r="C115" s="80">
        <f>62197900-3100200</f>
        <v>59097700</v>
      </c>
      <c r="D115" s="10"/>
      <c r="E115" s="39"/>
      <c r="F115" s="39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</row>
    <row r="116" spans="1:28" s="19" customFormat="1" ht="63">
      <c r="A116" s="71" t="s">
        <v>158</v>
      </c>
      <c r="B116" s="88" t="s">
        <v>46</v>
      </c>
      <c r="C116" s="80">
        <f>44662200-2774500</f>
        <v>41887700</v>
      </c>
      <c r="D116" s="10"/>
      <c r="E116" s="39"/>
      <c r="F116" s="39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spans="1:6" s="17" customFormat="1" ht="47.25">
      <c r="A117" s="71" t="s">
        <v>99</v>
      </c>
      <c r="B117" s="88" t="s">
        <v>46</v>
      </c>
      <c r="C117" s="80">
        <v>1336900</v>
      </c>
      <c r="D117" s="21"/>
      <c r="E117" s="42"/>
      <c r="F117" s="41"/>
    </row>
    <row r="118" spans="1:28" s="19" customFormat="1" ht="78.75">
      <c r="A118" s="71" t="s">
        <v>157</v>
      </c>
      <c r="B118" s="88" t="s">
        <v>46</v>
      </c>
      <c r="C118" s="80">
        <v>1363000</v>
      </c>
      <c r="D118" s="10"/>
      <c r="E118" s="39"/>
      <c r="F118" s="3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</row>
    <row r="119" spans="1:6" s="17" customFormat="1" ht="78.75">
      <c r="A119" s="71" t="s">
        <v>171</v>
      </c>
      <c r="B119" s="88" t="s">
        <v>46</v>
      </c>
      <c r="C119" s="80">
        <v>75100</v>
      </c>
      <c r="D119" s="12"/>
      <c r="E119" s="41"/>
      <c r="F119" s="41"/>
    </row>
    <row r="120" spans="1:6" s="17" customFormat="1" ht="78.75">
      <c r="A120" s="71" t="s">
        <v>172</v>
      </c>
      <c r="B120" s="88" t="s">
        <v>46</v>
      </c>
      <c r="C120" s="80">
        <f>13063300-632100</f>
        <v>12431200</v>
      </c>
      <c r="D120" s="12"/>
      <c r="E120" s="41"/>
      <c r="F120" s="41"/>
    </row>
    <row r="121" spans="1:6" s="17" customFormat="1" ht="78.75">
      <c r="A121" s="74" t="s">
        <v>168</v>
      </c>
      <c r="B121" s="88" t="s">
        <v>46</v>
      </c>
      <c r="C121" s="80">
        <v>67600</v>
      </c>
      <c r="D121" s="12"/>
      <c r="E121" s="41"/>
      <c r="F121" s="41"/>
    </row>
    <row r="122" spans="1:6" s="17" customFormat="1" ht="94.5">
      <c r="A122" s="71" t="s">
        <v>169</v>
      </c>
      <c r="B122" s="88" t="s">
        <v>46</v>
      </c>
      <c r="C122" s="80">
        <v>853000</v>
      </c>
      <c r="D122" s="12"/>
      <c r="E122" s="41"/>
      <c r="F122" s="41"/>
    </row>
    <row r="123" spans="1:6" s="17" customFormat="1" ht="78.75">
      <c r="A123" s="71" t="s">
        <v>170</v>
      </c>
      <c r="B123" s="88" t="s">
        <v>46</v>
      </c>
      <c r="C123" s="80">
        <v>2020</v>
      </c>
      <c r="D123" s="12"/>
      <c r="E123" s="63"/>
      <c r="F123" s="63"/>
    </row>
    <row r="124" spans="1:6" s="4" customFormat="1" ht="15.75">
      <c r="A124" s="75" t="s">
        <v>47</v>
      </c>
      <c r="B124" s="91" t="s">
        <v>62</v>
      </c>
      <c r="C124" s="79">
        <f>C125+C129</f>
        <v>17201000</v>
      </c>
      <c r="D124" s="48" t="e">
        <f>D125+#REF!+D127</f>
        <v>#REF!</v>
      </c>
      <c r="E124" s="5" t="e">
        <f>E125+#REF!+E127</f>
        <v>#REF!</v>
      </c>
      <c r="F124" s="5" t="e">
        <f>F125+#REF!+F127</f>
        <v>#REF!</v>
      </c>
    </row>
    <row r="125" spans="1:6" s="4" customFormat="1" ht="47.25">
      <c r="A125" s="75" t="s">
        <v>48</v>
      </c>
      <c r="B125" s="91" t="s">
        <v>49</v>
      </c>
      <c r="C125" s="79">
        <f>C126</f>
        <v>16401000</v>
      </c>
      <c r="D125" s="11"/>
      <c r="E125" s="37">
        <v>17040</v>
      </c>
      <c r="F125" s="37">
        <v>17040</v>
      </c>
    </row>
    <row r="126" spans="1:6" ht="31.5">
      <c r="A126" s="71" t="s">
        <v>214</v>
      </c>
      <c r="B126" s="92" t="s">
        <v>50</v>
      </c>
      <c r="C126" s="80">
        <v>16401000</v>
      </c>
      <c r="E126" s="31"/>
      <c r="F126" s="31"/>
    </row>
    <row r="127" spans="1:6" ht="63" hidden="1">
      <c r="A127" s="75" t="s">
        <v>22</v>
      </c>
      <c r="B127" s="92" t="s">
        <v>215</v>
      </c>
      <c r="C127" s="79">
        <f>C128</f>
        <v>0</v>
      </c>
      <c r="E127" s="37">
        <v>14.4</v>
      </c>
      <c r="F127" s="31"/>
    </row>
    <row r="128" spans="1:6" ht="63" hidden="1">
      <c r="A128" s="71" t="s">
        <v>150</v>
      </c>
      <c r="B128" s="92" t="s">
        <v>216</v>
      </c>
      <c r="C128" s="80">
        <f>14400-14400</f>
        <v>0</v>
      </c>
      <c r="E128" s="31"/>
      <c r="F128" s="31"/>
    </row>
    <row r="129" spans="1:6" ht="47.25">
      <c r="A129" s="71" t="s">
        <v>217</v>
      </c>
      <c r="B129" s="88" t="s">
        <v>218</v>
      </c>
      <c r="C129" s="80">
        <v>800000</v>
      </c>
      <c r="E129" s="109"/>
      <c r="F129" s="109"/>
    </row>
    <row r="130" spans="1:6" s="4" customFormat="1" ht="23.25" customHeight="1" thickBot="1">
      <c r="A130" s="108" t="s">
        <v>67</v>
      </c>
      <c r="B130" s="91"/>
      <c r="C130" s="79">
        <f>C79+C80</f>
        <v>450965321.13</v>
      </c>
      <c r="D130" s="50" t="e">
        <f>D79+D80</f>
        <v>#REF!</v>
      </c>
      <c r="E130" s="9" t="e">
        <f>E79+E80</f>
        <v>#REF!</v>
      </c>
      <c r="F130" s="9" t="e">
        <f>F79+F80</f>
        <v>#REF!</v>
      </c>
    </row>
    <row r="131" spans="1:5" s="4" customFormat="1" ht="12.75">
      <c r="A131" s="44"/>
      <c r="B131" s="93"/>
      <c r="C131" s="94"/>
      <c r="D131" s="14"/>
      <c r="E131" s="24"/>
    </row>
    <row r="132" ht="12.75">
      <c r="C132" s="95"/>
    </row>
    <row r="143" spans="1:5" s="4" customFormat="1" ht="12.75">
      <c r="A143" s="44"/>
      <c r="B143" s="93"/>
      <c r="C143" s="94"/>
      <c r="D143" s="11"/>
      <c r="E143" s="24"/>
    </row>
    <row r="144" spans="1:5" s="4" customFormat="1" ht="12.75">
      <c r="A144" s="44"/>
      <c r="B144" s="93"/>
      <c r="C144" s="94"/>
      <c r="D144" s="12"/>
      <c r="E144" s="24"/>
    </row>
    <row r="145" spans="1:5" s="8" customFormat="1" ht="12.75">
      <c r="A145" s="44"/>
      <c r="B145" s="93"/>
      <c r="C145" s="94"/>
      <c r="D145" s="10"/>
      <c r="E145" s="25"/>
    </row>
    <row r="146" spans="1:5" s="4" customFormat="1" ht="12.75">
      <c r="A146" s="44"/>
      <c r="B146" s="93"/>
      <c r="C146" s="94"/>
      <c r="D146" s="12"/>
      <c r="E146" s="24"/>
    </row>
    <row r="147" spans="1:5" s="8" customFormat="1" ht="12.75">
      <c r="A147" s="44"/>
      <c r="B147" s="93"/>
      <c r="C147" s="94"/>
      <c r="D147" s="10"/>
      <c r="E147" s="25"/>
    </row>
    <row r="148" spans="1:5" s="4" customFormat="1" ht="12.75">
      <c r="A148" s="44"/>
      <c r="B148" s="93"/>
      <c r="C148" s="94"/>
      <c r="D148" s="12"/>
      <c r="E148" s="24"/>
    </row>
    <row r="149" spans="1:5" s="8" customFormat="1" ht="12.75">
      <c r="A149" s="44"/>
      <c r="B149" s="93"/>
      <c r="C149" s="94"/>
      <c r="D149" s="10"/>
      <c r="E149" s="25"/>
    </row>
    <row r="150" spans="1:5" s="8" customFormat="1" ht="12.75">
      <c r="A150" s="44"/>
      <c r="B150" s="93"/>
      <c r="C150" s="94"/>
      <c r="D150" s="13"/>
      <c r="E150" s="25"/>
    </row>
    <row r="151" spans="1:5" s="8" customFormat="1" ht="12.75">
      <c r="A151" s="44"/>
      <c r="B151" s="93"/>
      <c r="C151" s="94"/>
      <c r="D151" s="13"/>
      <c r="E151" s="25"/>
    </row>
    <row r="152" spans="1:5" s="7" customFormat="1" ht="15.75">
      <c r="A152" s="44"/>
      <c r="B152" s="93"/>
      <c r="C152" s="94"/>
      <c r="D152" s="11"/>
      <c r="E152" s="26"/>
    </row>
  </sheetData>
  <sheetProtection/>
  <mergeCells count="6">
    <mergeCell ref="A7:C7"/>
    <mergeCell ref="B1:C1"/>
    <mergeCell ref="B2:C2"/>
    <mergeCell ref="B4:C4"/>
    <mergeCell ref="B5:C5"/>
    <mergeCell ref="A3:C3"/>
  </mergeCells>
  <printOptions horizontalCentered="1"/>
  <pageMargins left="0.5905511811023623" right="0.1968503937007874" top="0.7874015748031497" bottom="0.3937007874015748" header="0.15748031496062992" footer="0.1968503937007874"/>
  <pageSetup horizontalDpi="600" verticalDpi="6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Леменчук</cp:lastModifiedBy>
  <cp:lastPrinted>2014-12-18T12:17:09Z</cp:lastPrinted>
  <dcterms:created xsi:type="dcterms:W3CDTF">2002-10-10T06:25:05Z</dcterms:created>
  <dcterms:modified xsi:type="dcterms:W3CDTF">2014-12-18T12:17:12Z</dcterms:modified>
  <cp:category/>
  <cp:version/>
  <cp:contentType/>
  <cp:contentStatus/>
</cp:coreProperties>
</file>