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9720" windowHeight="11715" activeTab="0"/>
  </bookViews>
  <sheets>
    <sheet name="2016" sheetId="1" r:id="rId1"/>
  </sheets>
  <definedNames>
    <definedName name="_xlnm.Print_Titles" localSheetId="0">'2016'!$10:$10</definedName>
    <definedName name="_xlnm.Print_Area" localSheetId="0">'2016'!$A$1:$I$119</definedName>
  </definedNames>
  <calcPr fullCalcOnLoad="1"/>
</workbook>
</file>

<file path=xl/sharedStrings.xml><?xml version="1.0" encoding="utf-8"?>
<sst xmlns="http://schemas.openxmlformats.org/spreadsheetml/2006/main" count="223" uniqueCount="199">
  <si>
    <t>000 2 02 00000 00 0000 000</t>
  </si>
  <si>
    <t>Единый налог на вмененный доход для отдельных видов деятельности</t>
  </si>
  <si>
    <t>000 1 08 03010 01 0000 110</t>
  </si>
  <si>
    <t>000 1 11 05024 04 0000 120</t>
  </si>
  <si>
    <t>000 1 11 05034 04 0000 120</t>
  </si>
  <si>
    <t>000 1 05 02000 02 0000 110</t>
  </si>
  <si>
    <t>НАЛОГОВЫЕ ДОХОДЫ</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</si>
  <si>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</si>
  <si>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</si>
  <si>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</si>
  <si>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</si>
  <si>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</si>
  <si>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000 2 02 04025 00 0000 151</t>
  </si>
  <si>
    <t>000 2 02 04025 04 0000 151</t>
  </si>
  <si>
    <t>000 2 02 01007 04 0000 151</t>
  </si>
  <si>
    <t>000 2 02 01001 04 0000 151</t>
  </si>
  <si>
    <t>000 2 02 01007 00 0000 151</t>
  </si>
  <si>
    <t>Дотации на выравнивание бюджетной обеспеченности</t>
  </si>
  <si>
    <t>000 2 02 01001 00 0000 151</t>
  </si>
  <si>
    <t>Прочие субсидии</t>
  </si>
  <si>
    <t>000 2 02 02999 00 0000 151</t>
  </si>
  <si>
    <t>000 2 02 02999 04 0000 151</t>
  </si>
  <si>
    <t>Субвенции бюджетам на государственную регистрацию актов гражданского состояния</t>
  </si>
  <si>
    <t>000 2 02 03003 00 0000 151</t>
  </si>
  <si>
    <t>000 2 02 03003 04 0000 151</t>
  </si>
  <si>
    <t>000 2 02 03015 00 0000 151</t>
  </si>
  <si>
    <t>000 2 02 03015 04 0000 151</t>
  </si>
  <si>
    <t>Прочие субвенции</t>
  </si>
  <si>
    <t>000 2 02 03999 00 0000 151</t>
  </si>
  <si>
    <t>000 2 02 03999 04 0000 151</t>
  </si>
  <si>
    <t>000 2 02 03000 00 0000 151</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</si>
  <si>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</si>
  <si>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</si>
  <si>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</si>
  <si>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</si>
  <si>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</si>
  <si>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000 2 02 04000 00 0000 151</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</si>
  <si>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</si>
  <si>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</si>
  <si>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</si>
  <si>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</si>
  <si>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</si>
  <si>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</si>
  <si>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</si>
  <si>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</si>
  <si>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</si>
  <si>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</si>
  <si>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</si>
  <si>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</si>
  <si>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</si>
  <si>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</si>
  <si>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</si>
  <si>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</si>
  <si>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</si>
  <si>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000 2 02 01000 00 0000 151</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</si>
  <si>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</si>
  <si>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</si>
  <si>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</si>
  <si>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</si>
  <si>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</si>
  <si>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</si>
  <si>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</si>
  <si>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</si>
  <si>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</si>
  <si>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</si>
  <si>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</si>
  <si>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</si>
  <si>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</si>
  <si>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</si>
  <si>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</si>
  <si>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</si>
  <si>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</si>
  <si>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</si>
  <si>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</si>
  <si>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</si>
  <si>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</si>
  <si>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000 1 03 02250 01 0000 110</t>
  </si>
  <si>
    <t>000 1 03 02240 01 0000 110</t>
  </si>
  <si>
    <t>000 1 03 02230 01 0000 110</t>
  </si>
  <si>
    <t>000 1 03 02000 01 0000 110</t>
  </si>
  <si>
    <t>НАЛОГИ НА ТОВАРЫ (РАБОТЫ, УСЛУГИ), РЕАЛИЗУЕМЫЕ НА ТЕРРИТОРИИ РОССИЙСКОЙ ФЕДЕРАЦИИ</t>
  </si>
  <si>
    <t>000 1 03 00000 00 0000 000</t>
  </si>
  <si>
    <t xml:space="preserve">000 1 06 01020 04 0000 110 </t>
  </si>
  <si>
    <t>000 1 06 01000 00 0000 110</t>
  </si>
  <si>
    <t>НАЛОГИ НА ИМУЩЕСТВО</t>
  </si>
  <si>
    <t>000 1 06 00000 00 0000 000</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</si>
  <si>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</si>
  <si>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</si>
  <si>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</si>
  <si>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</si>
  <si>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</si>
  <si>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</si>
  <si>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</si>
  <si>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</si>
  <si>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</si>
  <si>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</si>
  <si>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</si>
  <si>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000 1 05 02020 02 0000 110</t>
  </si>
  <si>
    <t>Единый налог на вмененный доход для отдельных видов деятельности (за налоговые периоды, истекшие до 1 января 2011 года)</t>
  </si>
  <si>
    <t>000 2 02 03027 00 0000 151</t>
  </si>
  <si>
    <t>000 2 02 03027 04 0000 151</t>
  </si>
  <si>
    <t>000 2 02 03029 04 0000 151</t>
  </si>
  <si>
    <t>000 2 02 03029 00 0000 151</t>
  </si>
  <si>
    <t>000 2 02 02000 00 0000 151</t>
  </si>
  <si>
    <t>Субсидии бюджетам бюджетной системы Российской Федерации (межбюджетные субсидии)</t>
  </si>
  <si>
    <t xml:space="preserve"> </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</si>
  <si>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</si>
  <si>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мунобразовательных образовательных учреждений для детей дошкольного и младшего школьного возраста</t>
  </si>
  <si>
    <t>Прочие 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</si>
  <si>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</si>
  <si>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</si>
  <si>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</si>
  <si>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реализацию ЗМО "Об административных комиссиях"</t>
  </si>
  <si>
    <t>000 2 02 03007 04 0000 151</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</si>
  <si>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</si>
  <si>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</si>
  <si>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</si>
  <si>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</si>
  <si>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</si>
  <si>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</si>
  <si>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</si>
  <si>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</si>
  <si>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</si>
  <si>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</si>
  <si>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</si>
  <si>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</si>
  <si>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Прочие 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</si>
  <si>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</si>
  <si>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</si>
  <si>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</si>
  <si>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</si>
  <si>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</si>
  <si>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</si>
  <si>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</si>
  <si>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</si>
  <si>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</si>
  <si>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</si>
  <si>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</si>
  <si>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</si>
  <si>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</si>
  <si>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</si>
  <si>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</si>
  <si>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</si>
  <si>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</si>
  <si>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</si>
  <si>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</si>
  <si>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</si>
  <si>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Объем поступлений доходов в бюджет ЗАТО Видяево на 2016 год</t>
  </si>
  <si>
    <t>Плата за выбросы загрязняющих веществ в атмосферный воздух стационарными объектами</t>
  </si>
  <si>
    <t>000 1 12 01010 01 0000 120</t>
  </si>
  <si>
    <t xml:space="preserve">000 1 12 01030 01 0000 120 </t>
  </si>
  <si>
    <t>Плата за сбросы загрязняющих веществ в водные объекты</t>
  </si>
  <si>
    <t>Плата за размещение отходов производства и потребления</t>
  </si>
  <si>
    <t>000 1 12 01040 01 0000 120</t>
  </si>
  <si>
    <t>Межбюджетные трансферты, передаваемые бюджетам городских округов на комплектование книжных фондов библиотек муниципальных образований</t>
  </si>
  <si>
    <t>"О бюджете ЗАТО Видяево на 2016 год"</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</si>
  <si>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</si>
  <si>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</si>
  <si>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 xml:space="preserve">Акцизы по подакцизным товарам (продукции), производимым на территории Российской Федерации </t>
  </si>
  <si>
    <t>Дотации бюджетам бюджетной системы Российской Федерации</t>
  </si>
  <si>
    <t>Субвенции бюджетам бюджетной системы Российской Федерации</t>
  </si>
  <si>
    <t>Иные межбюджетные трансферты</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</si>
  <si>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</si>
  <si>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000 1 16 28000 01 0000 140</t>
  </si>
  <si>
    <t>000 1 16 30030 01 0000 140</t>
  </si>
  <si>
    <t>000 1 16 33040 04 0000 140</t>
  </si>
  <si>
    <t>000 1 16 43000 01 0000 140</t>
  </si>
  <si>
    <t>000 1 16 90040 04 0000 140</t>
  </si>
  <si>
    <t>000 1 12 01020 01 0000 120</t>
  </si>
  <si>
    <t xml:space="preserve">000 1 06 06032 04 0000 110 </t>
  </si>
  <si>
    <t>000 1 05 01050 01 0000 110</t>
  </si>
  <si>
    <t xml:space="preserve">000 1 01 02040 01 0000 110   </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</si>
  <si>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</si>
  <si>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</si>
  <si>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</si>
  <si>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Земельный налог с организаций</t>
  </si>
  <si>
    <t xml:space="preserve">  000 1 06 06030 00 0000 110</t>
  </si>
  <si>
    <t>Земельный налог</t>
  </si>
  <si>
    <t>000 1 06 06000 00 0000 110</t>
  </si>
  <si>
    <t>Плата за выбросы загрязняющих веществ в атмосферный воздух передвижными объектами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</si>
  <si>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</si>
  <si>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</si>
  <si>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</si>
  <si>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</si>
  <si>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городских округов</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</si>
  <si>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 многоквартирных домах в Мурманской области</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</si>
  <si>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</si>
  <si>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</si>
  <si>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</si>
  <si>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</si>
  <si>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 xml:space="preserve"> 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</si>
  <si>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</si>
  <si>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</si>
  <si>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</si>
  <si>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Прочие субвенции бюджетам городских округов на обеспечение бесплатным питанием отдельных категорий обучающихся</t>
  </si>
  <si>
    <t>к решению Совета депутатов ЗАТО Видяево</t>
  </si>
  <si>
    <t>О внесении изменений в решение Совета депутатов ЗАТО Видяево от 25.12.2015 № 335</t>
  </si>
  <si>
    <t>(рублей)</t>
  </si>
  <si>
    <t>31.08.2016 № 382</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</si>
</sst>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00000"/>
    <numFmt numFmtId="167" formatCode="0.00000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55">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sz val="9"/>
      <name val="Times New Roman"/>
      <family val="1"/>
    </font>
    <font>
      <i/>
      <sz val="7"/>
      <name val="Arial Cyr"/>
      <family val="0"/>
    </font>
    <font>
      <b/>
      <i/>
      <sz val="7"/>
      <name val="Arial Cyr"/>
      <family val="0"/>
    </font>
    <font>
      <b/>
      <sz val="7"/>
      <name val="Arial Cyr"/>
      <family val="0"/>
    </font>
    <font>
      <sz val="8"/>
      <name val="Times New Roman"/>
      <family val="1"/>
    </font>
    <font>
      <b/>
      <i/>
      <sz val="10"/>
      <name val="Arial Cyr"/>
      <family val="0"/>
    </font>
    <font>
      <i/>
      <sz val="10"/>
      <name val="Arial Cyr"/>
      <family val="0"/>
    </font>
    <font>
      <b/>
      <sz val="10"/>
      <color indexed="12"/>
      <name val="Arial Cyr"/>
      <family val="0"/>
    </font>
    <font>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1" borderId="0" applyNumberFormat="0" applyBorder="0" applyAlignment="0" applyProtection="0"/>
  </cellStyleXfs>
  <cellXfs count="63">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10" fillId="0" borderId="0" xfId="0" applyFont="1" applyFill="1" applyAlignment="1">
      <alignment wrapText="1"/>
    </xf>
    <xf numFmtId="0" fontId="11" fillId="0" borderId="0" xfId="0" applyFont="1" applyFill="1" applyAlignment="1">
      <alignment wrapText="1"/>
    </xf>
    <xf numFmtId="0" fontId="11" fillId="0" borderId="0" xfId="0" applyFont="1" applyFill="1" applyBorder="1" applyAlignment="1">
      <alignment wrapText="1"/>
    </xf>
    <xf numFmtId="0" fontId="10" fillId="0" borderId="0" xfId="0" applyFont="1" applyFill="1" applyBorder="1" applyAlignment="1">
      <alignment wrapText="1"/>
    </xf>
    <xf numFmtId="0" fontId="12" fillId="0" borderId="0" xfId="0" applyFont="1" applyFill="1" applyAlignment="1">
      <alignment/>
    </xf>
    <xf numFmtId="0" fontId="14" fillId="0" borderId="0" xfId="0" applyFont="1" applyFill="1" applyAlignment="1">
      <alignment/>
    </xf>
    <xf numFmtId="0" fontId="15" fillId="0" borderId="0" xfId="0" applyFont="1" applyFill="1" applyAlignment="1">
      <alignment/>
    </xf>
    <xf numFmtId="0" fontId="15" fillId="0" borderId="0" xfId="0" applyFont="1" applyAlignment="1">
      <alignment/>
    </xf>
    <xf numFmtId="0" fontId="15" fillId="32" borderId="0" xfId="0" applyFont="1" applyFill="1" applyAlignment="1">
      <alignment/>
    </xf>
    <xf numFmtId="0" fontId="0" fillId="0" borderId="0" xfId="0" applyFont="1" applyAlignment="1">
      <alignment/>
    </xf>
    <xf numFmtId="4" fontId="0" fillId="0" borderId="0" xfId="0" applyNumberFormat="1" applyFill="1" applyAlignment="1">
      <alignment/>
    </xf>
    <xf numFmtId="4" fontId="7" fillId="0" borderId="0" xfId="0" applyNumberFormat="1" applyFont="1" applyFill="1" applyAlignment="1">
      <alignment/>
    </xf>
    <xf numFmtId="4" fontId="0" fillId="0" borderId="0" xfId="0" applyNumberFormat="1" applyFont="1" applyFill="1" applyAlignment="1">
      <alignment/>
    </xf>
    <xf numFmtId="4" fontId="8" fillId="0" borderId="0" xfId="0" applyNumberFormat="1" applyFont="1" applyFill="1" applyAlignment="1">
      <alignment/>
    </xf>
    <xf numFmtId="4" fontId="0" fillId="0" borderId="10" xfId="0" applyNumberFormat="1" applyFill="1" applyBorder="1" applyAlignment="1">
      <alignment/>
    </xf>
    <xf numFmtId="0" fontId="16" fillId="0" borderId="0" xfId="0" applyFont="1" applyFill="1" applyAlignment="1">
      <alignment/>
    </xf>
    <xf numFmtId="0" fontId="16" fillId="0" borderId="0" xfId="0" applyFont="1" applyAlignment="1">
      <alignment/>
    </xf>
    <xf numFmtId="2" fontId="0" fillId="0" borderId="0" xfId="0" applyNumberFormat="1" applyFill="1" applyAlignment="1">
      <alignment/>
    </xf>
    <xf numFmtId="4" fontId="6" fillId="33" borderId="10" xfId="0" applyNumberFormat="1" applyFont="1" applyFill="1" applyBorder="1" applyAlignment="1">
      <alignment horizontal="center"/>
    </xf>
    <xf numFmtId="4" fontId="5" fillId="33" borderId="10" xfId="0" applyNumberFormat="1" applyFont="1" applyFill="1" applyBorder="1" applyAlignment="1">
      <alignment horizontal="center"/>
    </xf>
    <xf numFmtId="4" fontId="6" fillId="33" borderId="10" xfId="0" applyNumberFormat="1" applyFont="1" applyFill="1" applyBorder="1" applyAlignment="1">
      <alignment horizontal="center" wrapText="1"/>
    </xf>
    <xf numFmtId="0" fontId="3" fillId="33" borderId="0" xfId="0" applyFont="1" applyFill="1" applyBorder="1" applyAlignment="1">
      <alignment horizontal="right"/>
    </xf>
    <xf numFmtId="0" fontId="2" fillId="33" borderId="0" xfId="0" applyFont="1" applyFill="1" applyBorder="1" applyAlignment="1">
      <alignment/>
    </xf>
    <xf numFmtId="0" fontId="3" fillId="33" borderId="0" xfId="0" applyFont="1" applyFill="1" applyBorder="1" applyAlignment="1">
      <alignment/>
    </xf>
    <xf numFmtId="0" fontId="3" fillId="33" borderId="11" xfId="0" applyFont="1" applyFill="1" applyBorder="1" applyAlignment="1">
      <alignment horizontal="center" wrapText="1"/>
    </xf>
    <xf numFmtId="0" fontId="5" fillId="33" borderId="12" xfId="0" applyFont="1" applyFill="1" applyBorder="1" applyAlignment="1">
      <alignment horizontal="center" vertical="center" wrapText="1"/>
    </xf>
    <xf numFmtId="0" fontId="6" fillId="33" borderId="10" xfId="0" applyFont="1" applyFill="1" applyBorder="1" applyAlignment="1">
      <alignment horizontal="center" wrapText="1"/>
    </xf>
    <xf numFmtId="0" fontId="5" fillId="33" borderId="10" xfId="0" applyFont="1" applyFill="1" applyBorder="1" applyAlignment="1">
      <alignment horizontal="center" wrapText="1"/>
    </xf>
    <xf numFmtId="0" fontId="6" fillId="33" borderId="10" xfId="0" applyFont="1" applyFill="1" applyBorder="1" applyAlignment="1">
      <alignment horizontal="center"/>
    </xf>
    <xf numFmtId="0" fontId="5" fillId="33" borderId="10" xfId="0" applyFont="1" applyFill="1" applyBorder="1" applyAlignment="1">
      <alignment horizontal="center"/>
    </xf>
    <xf numFmtId="0" fontId="0" fillId="33" borderId="0" xfId="0" applyFont="1" applyFill="1" applyAlignment="1">
      <alignment/>
    </xf>
    <xf numFmtId="0" fontId="14" fillId="0" borderId="0" xfId="0" applyFont="1" applyAlignment="1">
      <alignment/>
    </xf>
    <xf numFmtId="4" fontId="0" fillId="33" borderId="0" xfId="0" applyNumberFormat="1" applyFill="1" applyAlignment="1">
      <alignment/>
    </xf>
    <xf numFmtId="0" fontId="0" fillId="33" borderId="10" xfId="0" applyFill="1" applyBorder="1" applyAlignment="1">
      <alignment/>
    </xf>
    <xf numFmtId="0" fontId="5" fillId="33" borderId="10" xfId="0" applyNumberFormat="1" applyFont="1" applyFill="1" applyBorder="1" applyAlignment="1">
      <alignment horizontal="left" wrapText="1"/>
    </xf>
    <xf numFmtId="0" fontId="5" fillId="33" borderId="13" xfId="0" applyFont="1" applyFill="1" applyBorder="1" applyAlignment="1">
      <alignment horizontal="center" wrapText="1"/>
    </xf>
    <xf numFmtId="4" fontId="7" fillId="33" borderId="0" xfId="0" applyNumberFormat="1" applyFont="1" applyFill="1" applyAlignment="1">
      <alignment/>
    </xf>
    <xf numFmtId="4" fontId="0" fillId="33" borderId="0" xfId="0" applyNumberFormat="1" applyFont="1" applyFill="1" applyAlignment="1">
      <alignment/>
    </xf>
    <xf numFmtId="4" fontId="8" fillId="33" borderId="0" xfId="0" applyNumberFormat="1" applyFont="1" applyFill="1" applyAlignment="1">
      <alignment/>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3" borderId="14" xfId="0" applyNumberFormat="1" applyFont="1" applyFill="1" applyBorder="1" applyAlignment="1">
      <alignment horizontal="center" vertical="center" wrapText="1"/>
    </xf>
    <xf numFmtId="0" fontId="6" fillId="33" borderId="13" xfId="0" applyNumberFormat="1" applyFont="1" applyFill="1" applyBorder="1" applyAlignment="1">
      <alignment horizontal="left" wrapText="1"/>
    </xf>
    <xf numFmtId="0" fontId="6" fillId="33" borderId="10" xfId="0" applyNumberFormat="1" applyFont="1" applyFill="1" applyBorder="1" applyAlignment="1">
      <alignment horizontal="left" wrapText="1"/>
    </xf>
    <xf numFmtId="0" fontId="6" fillId="33" borderId="10" xfId="0" applyNumberFormat="1" applyFont="1" applyFill="1" applyBorder="1" applyAlignment="1">
      <alignment horizontal="left"/>
    </xf>
    <xf numFmtId="0" fontId="17" fillId="0" borderId="0" xfId="0" applyFont="1" applyFill="1" applyAlignment="1">
      <alignment/>
    </xf>
    <xf numFmtId="0" fontId="17" fillId="0" borderId="0" xfId="0" applyFont="1" applyAlignment="1">
      <alignment/>
    </xf>
    <xf numFmtId="4" fontId="15" fillId="33" borderId="0" xfId="0" applyNumberFormat="1" applyFont="1" applyFill="1" applyAlignment="1">
      <alignment horizontal="right"/>
    </xf>
    <xf numFmtId="0" fontId="9" fillId="33" borderId="0" xfId="0" applyFont="1" applyFill="1" applyBorder="1" applyAlignment="1">
      <alignment horizontal="right"/>
    </xf>
    <xf numFmtId="0" fontId="0" fillId="0" borderId="0" xfId="0" applyAlignment="1">
      <alignment/>
    </xf>
    <xf numFmtId="0" fontId="4" fillId="0" borderId="0" xfId="0" applyFont="1" applyFill="1" applyBorder="1" applyAlignment="1">
      <alignment horizontal="center"/>
    </xf>
    <xf numFmtId="0" fontId="13" fillId="0" borderId="0" xfId="0" applyFont="1" applyFill="1" applyAlignment="1">
      <alignment horizontal="right" wrapText="1"/>
    </xf>
    <xf numFmtId="3" fontId="13" fillId="0" borderId="0" xfId="0" applyNumberFormat="1" applyFont="1" applyFill="1" applyBorder="1" applyAlignment="1">
      <alignment horizontal="right" wrapText="1"/>
    </xf>
    <xf numFmtId="0" fontId="13" fillId="33" borderId="0" xfId="0" applyFont="1" applyFill="1" applyAlignment="1">
      <alignment horizontal="right"/>
    </xf>
    <xf numFmtId="0" fontId="0" fillId="0" borderId="0" xfId="0" applyFont="1" applyAlignment="1">
      <alignment/>
    </xf>
    <xf numFmtId="4" fontId="0" fillId="33" borderId="0" xfId="0" applyNumberFormat="1" applyFill="1" applyAlignment="1">
      <alignment horizontal="right"/>
    </xf>
    <xf numFmtId="0" fontId="0" fillId="0" borderId="0" xfId="0"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41"/>
  <sheetViews>
    <sheetView tabSelected="1" view="pageBreakPreview" zoomScale="80" zoomScaleSheetLayoutView="80" zoomScalePageLayoutView="0" workbookViewId="0" topLeftCell="A1">
      <selection activeCell="B12" sqref="B12"/>
    </sheetView>
  </sheetViews>
  <sheetFormatPr defaultColWidth="9.00390625" defaultRowHeight="12.75"/>
  <cols>
    <col min="1" max="1" width="66.00390625" style="46" customWidth="1"/>
    <col min="2" max="2" width="31.375" style="36" customWidth="1"/>
    <col min="3" max="3" width="7.25390625" style="6" hidden="1" customWidth="1"/>
    <col min="4" max="4" width="17.875" style="16" hidden="1" customWidth="1"/>
    <col min="5" max="5" width="15.125" style="2" hidden="1" customWidth="1"/>
    <col min="6" max="7" width="9.125" style="2" hidden="1" customWidth="1"/>
    <col min="8" max="8" width="14.375" style="16" hidden="1" customWidth="1"/>
    <col min="9" max="9" width="17.125" style="38" customWidth="1"/>
    <col min="10" max="10" width="15.125" style="2" customWidth="1"/>
    <col min="11" max="28" width="9.125" style="2" customWidth="1"/>
  </cols>
  <sheetData>
    <row r="1" spans="1:9" ht="15.75">
      <c r="A1" s="45" t="s">
        <v>105</v>
      </c>
      <c r="B1" s="54" t="s">
        <v>87</v>
      </c>
      <c r="C1" s="55"/>
      <c r="D1" s="55"/>
      <c r="E1" s="55"/>
      <c r="F1" s="55"/>
      <c r="G1" s="55"/>
      <c r="H1" s="55"/>
      <c r="I1" s="55"/>
    </row>
    <row r="2" spans="1:9" ht="12.75" customHeight="1">
      <c r="A2" s="57" t="s">
        <v>195</v>
      </c>
      <c r="B2" s="57"/>
      <c r="C2" s="57"/>
      <c r="D2" s="57"/>
      <c r="E2" s="57"/>
      <c r="F2" s="55"/>
      <c r="G2" s="55"/>
      <c r="H2" s="55"/>
      <c r="I2" s="55"/>
    </row>
    <row r="3" spans="1:9" ht="12.75" customHeight="1">
      <c r="A3" s="58" t="s">
        <v>196</v>
      </c>
      <c r="B3" s="58"/>
      <c r="C3" s="58"/>
      <c r="D3" s="58"/>
      <c r="E3" s="58"/>
      <c r="F3" s="55"/>
      <c r="G3" s="55"/>
      <c r="H3" s="55"/>
      <c r="I3" s="55"/>
    </row>
    <row r="4" spans="2:9" ht="15.75">
      <c r="B4" s="59" t="s">
        <v>155</v>
      </c>
      <c r="C4" s="60"/>
      <c r="D4" s="60"/>
      <c r="E4" s="60"/>
      <c r="F4" s="60"/>
      <c r="G4" s="60"/>
      <c r="H4" s="60"/>
      <c r="I4" s="60"/>
    </row>
    <row r="5" spans="2:9" ht="15.75">
      <c r="B5" s="61" t="s">
        <v>198</v>
      </c>
      <c r="C5" s="62"/>
      <c r="D5" s="62"/>
      <c r="E5" s="62"/>
      <c r="F5" s="62"/>
      <c r="G5" s="62"/>
      <c r="H5" s="62"/>
      <c r="I5" s="62"/>
    </row>
    <row r="6" spans="1:2" ht="15.75">
      <c r="A6" s="45"/>
      <c r="B6" s="27"/>
    </row>
    <row r="7" spans="1:2" ht="18.75">
      <c r="A7" s="56" t="s">
        <v>147</v>
      </c>
      <c r="B7" s="56"/>
    </row>
    <row r="8" spans="1:9" ht="15.75">
      <c r="A8" s="45"/>
      <c r="B8" s="28"/>
      <c r="I8" s="53" t="s">
        <v>197</v>
      </c>
    </row>
    <row r="9" spans="1:2" ht="0.75" customHeight="1" thickBot="1">
      <c r="A9" s="45"/>
      <c r="B9" s="29"/>
    </row>
    <row r="10" spans="1:9" ht="26.25" thickBot="1">
      <c r="A10" s="47" t="s">
        <v>38</v>
      </c>
      <c r="B10" s="30" t="s">
        <v>37</v>
      </c>
      <c r="C10" s="31">
        <v>2015</v>
      </c>
      <c r="D10" s="31">
        <v>2015</v>
      </c>
      <c r="E10" s="31">
        <v>2015</v>
      </c>
      <c r="F10" s="31">
        <v>2015</v>
      </c>
      <c r="G10" s="31">
        <v>2015</v>
      </c>
      <c r="H10" s="31">
        <v>2015</v>
      </c>
      <c r="I10" s="31">
        <v>2016</v>
      </c>
    </row>
    <row r="11" spans="1:9" ht="15.75">
      <c r="A11" s="48" t="s">
        <v>57</v>
      </c>
      <c r="B11" s="41"/>
      <c r="D11" s="20"/>
      <c r="E11" s="20"/>
      <c r="I11" s="39"/>
    </row>
    <row r="12" spans="1:9" s="2" customFormat="1" ht="15.75">
      <c r="A12" s="49" t="s">
        <v>10</v>
      </c>
      <c r="B12" s="32" t="s">
        <v>32</v>
      </c>
      <c r="C12" s="26" t="e">
        <f aca="true" t="shared" si="0" ref="C12:I12">C13+C46</f>
        <v>#REF!</v>
      </c>
      <c r="D12" s="26" t="e">
        <f t="shared" si="0"/>
        <v>#REF!</v>
      </c>
      <c r="E12" s="26" t="e">
        <f t="shared" si="0"/>
        <v>#REF!</v>
      </c>
      <c r="F12" s="26" t="e">
        <f t="shared" si="0"/>
        <v>#REF!</v>
      </c>
      <c r="G12" s="26" t="e">
        <f t="shared" si="0"/>
        <v>#REF!</v>
      </c>
      <c r="H12" s="26" t="e">
        <f t="shared" si="0"/>
        <v>#REF!</v>
      </c>
      <c r="I12" s="26">
        <f t="shared" si="0"/>
        <v>132670800</v>
      </c>
    </row>
    <row r="13" spans="1:9" s="2" customFormat="1" ht="15.75">
      <c r="A13" s="49" t="s">
        <v>6</v>
      </c>
      <c r="B13" s="32"/>
      <c r="C13" s="26" t="e">
        <f aca="true" t="shared" si="1" ref="C13:I13">C14+C25+C43+C20+C37</f>
        <v>#REF!</v>
      </c>
      <c r="D13" s="26" t="e">
        <f t="shared" si="1"/>
        <v>#REF!</v>
      </c>
      <c r="E13" s="26" t="e">
        <f t="shared" si="1"/>
        <v>#REF!</v>
      </c>
      <c r="F13" s="26" t="e">
        <f t="shared" si="1"/>
        <v>#REF!</v>
      </c>
      <c r="G13" s="26" t="e">
        <f t="shared" si="1"/>
        <v>#REF!</v>
      </c>
      <c r="H13" s="26" t="e">
        <f t="shared" si="1"/>
        <v>#REF!</v>
      </c>
      <c r="I13" s="26">
        <f t="shared" si="1"/>
        <v>128880000</v>
      </c>
    </row>
    <row r="14" spans="1:9" ht="15.75">
      <c r="A14" s="50" t="s">
        <v>41</v>
      </c>
      <c r="B14" s="32" t="s">
        <v>42</v>
      </c>
      <c r="C14" s="24">
        <f aca="true" t="shared" si="2" ref="C14:H14">C15</f>
        <v>123815840</v>
      </c>
      <c r="D14" s="24">
        <f t="shared" si="2"/>
        <v>123815841</v>
      </c>
      <c r="E14" s="24">
        <f t="shared" si="2"/>
        <v>123815842</v>
      </c>
      <c r="F14" s="24">
        <f t="shared" si="2"/>
        <v>123815843</v>
      </c>
      <c r="G14" s="24">
        <f t="shared" si="2"/>
        <v>123815844</v>
      </c>
      <c r="H14" s="24">
        <f t="shared" si="2"/>
        <v>123815845</v>
      </c>
      <c r="I14" s="24">
        <f>I15</f>
        <v>123986900</v>
      </c>
    </row>
    <row r="15" spans="1:28" s="1" customFormat="1" ht="15.75">
      <c r="A15" s="50" t="s">
        <v>39</v>
      </c>
      <c r="B15" s="32" t="s">
        <v>43</v>
      </c>
      <c r="C15" s="24">
        <f aca="true" t="shared" si="3" ref="C15:H15">C16+C17+C18</f>
        <v>123815840</v>
      </c>
      <c r="D15" s="24">
        <f t="shared" si="3"/>
        <v>123815841</v>
      </c>
      <c r="E15" s="24">
        <f t="shared" si="3"/>
        <v>123815842</v>
      </c>
      <c r="F15" s="24">
        <f t="shared" si="3"/>
        <v>123815843</v>
      </c>
      <c r="G15" s="24">
        <f t="shared" si="3"/>
        <v>123815844</v>
      </c>
      <c r="H15" s="24">
        <f t="shared" si="3"/>
        <v>123815845</v>
      </c>
      <c r="I15" s="24">
        <f>I16+I17+I18+I19</f>
        <v>123986900</v>
      </c>
      <c r="J15" s="3"/>
      <c r="K15" s="3"/>
      <c r="L15" s="3"/>
      <c r="M15" s="3"/>
      <c r="N15" s="3"/>
      <c r="O15" s="3"/>
      <c r="P15" s="3"/>
      <c r="Q15" s="3"/>
      <c r="R15" s="3"/>
      <c r="S15" s="3"/>
      <c r="T15" s="3"/>
      <c r="U15" s="3"/>
      <c r="V15" s="3"/>
      <c r="W15" s="3"/>
      <c r="X15" s="3"/>
      <c r="Y15" s="3"/>
      <c r="Z15" s="3"/>
      <c r="AA15" s="3"/>
      <c r="AB15" s="3"/>
    </row>
    <row r="16" spans="1:10" ht="78.75">
      <c r="A16" s="40" t="s">
        <v>144</v>
      </c>
      <c r="B16" s="33" t="s">
        <v>62</v>
      </c>
      <c r="C16" s="25">
        <f aca="true" t="shared" si="4" ref="C16:H16">124414068-210161-504000-80000</f>
        <v>123619907</v>
      </c>
      <c r="D16" s="25">
        <f t="shared" si="4"/>
        <v>123619907</v>
      </c>
      <c r="E16" s="25">
        <f t="shared" si="4"/>
        <v>123619907</v>
      </c>
      <c r="F16" s="25">
        <f t="shared" si="4"/>
        <v>123619907</v>
      </c>
      <c r="G16" s="25">
        <f t="shared" si="4"/>
        <v>123619907</v>
      </c>
      <c r="H16" s="25">
        <f t="shared" si="4"/>
        <v>123619907</v>
      </c>
      <c r="I16" s="25">
        <f>124302000-45000-155000-315600</f>
        <v>123786400</v>
      </c>
      <c r="J16" s="23">
        <v>-315600</v>
      </c>
    </row>
    <row r="17" spans="1:10" ht="110.25">
      <c r="A17" s="40" t="s">
        <v>145</v>
      </c>
      <c r="B17" s="33" t="s">
        <v>60</v>
      </c>
      <c r="C17" s="25">
        <v>43521</v>
      </c>
      <c r="D17" s="25">
        <v>43522</v>
      </c>
      <c r="E17" s="25">
        <v>43523</v>
      </c>
      <c r="F17" s="25">
        <v>43524</v>
      </c>
      <c r="G17" s="25">
        <v>43525</v>
      </c>
      <c r="H17" s="25">
        <v>43526</v>
      </c>
      <c r="I17" s="25">
        <v>45000</v>
      </c>
      <c r="J17" s="23"/>
    </row>
    <row r="18" spans="1:10" ht="47.25">
      <c r="A18" s="40" t="s">
        <v>146</v>
      </c>
      <c r="B18" s="33" t="s">
        <v>68</v>
      </c>
      <c r="C18" s="25">
        <f aca="true" t="shared" si="5" ref="C18:H18">72412+80000</f>
        <v>152412</v>
      </c>
      <c r="D18" s="25">
        <f t="shared" si="5"/>
        <v>152412</v>
      </c>
      <c r="E18" s="25">
        <f t="shared" si="5"/>
        <v>152412</v>
      </c>
      <c r="F18" s="25">
        <f t="shared" si="5"/>
        <v>152412</v>
      </c>
      <c r="G18" s="25">
        <f t="shared" si="5"/>
        <v>152412</v>
      </c>
      <c r="H18" s="25">
        <f t="shared" si="5"/>
        <v>152412</v>
      </c>
      <c r="I18" s="25">
        <v>155000</v>
      </c>
      <c r="J18" s="23"/>
    </row>
    <row r="19" spans="1:10" ht="94.5">
      <c r="A19" s="40" t="s">
        <v>172</v>
      </c>
      <c r="B19" s="33" t="s">
        <v>171</v>
      </c>
      <c r="C19" s="25"/>
      <c r="D19" s="25"/>
      <c r="E19" s="25"/>
      <c r="F19" s="25"/>
      <c r="G19" s="25"/>
      <c r="H19" s="25"/>
      <c r="I19" s="25">
        <v>500</v>
      </c>
      <c r="J19" s="23">
        <v>500</v>
      </c>
    </row>
    <row r="20" spans="1:10" ht="47.25">
      <c r="A20" s="49" t="s">
        <v>80</v>
      </c>
      <c r="B20" s="32" t="s">
        <v>81</v>
      </c>
      <c r="C20" s="24" t="e">
        <f aca="true" t="shared" si="6" ref="C20:I20">C21</f>
        <v>#REF!</v>
      </c>
      <c r="D20" s="24" t="e">
        <f t="shared" si="6"/>
        <v>#REF!</v>
      </c>
      <c r="E20" s="24" t="e">
        <f t="shared" si="6"/>
        <v>#REF!</v>
      </c>
      <c r="F20" s="24" t="e">
        <f t="shared" si="6"/>
        <v>#REF!</v>
      </c>
      <c r="G20" s="24" t="e">
        <f t="shared" si="6"/>
        <v>#REF!</v>
      </c>
      <c r="H20" s="24" t="e">
        <f t="shared" si="6"/>
        <v>#REF!</v>
      </c>
      <c r="I20" s="24">
        <f t="shared" si="6"/>
        <v>1600000</v>
      </c>
      <c r="J20" s="23"/>
    </row>
    <row r="21" spans="1:10" ht="31.5">
      <c r="A21" s="40" t="s">
        <v>158</v>
      </c>
      <c r="B21" s="33" t="s">
        <v>79</v>
      </c>
      <c r="C21" s="25" t="e">
        <f>C22+C23+C24+#REF!</f>
        <v>#REF!</v>
      </c>
      <c r="D21" s="25" t="e">
        <f>D22+D23+D24+#REF!</f>
        <v>#REF!</v>
      </c>
      <c r="E21" s="25" t="e">
        <f>E22+E23+E24+#REF!</f>
        <v>#REF!</v>
      </c>
      <c r="F21" s="25" t="e">
        <f>F22+F23+F24+#REF!</f>
        <v>#REF!</v>
      </c>
      <c r="G21" s="25" t="e">
        <f>G22+G23+G24+#REF!</f>
        <v>#REF!</v>
      </c>
      <c r="H21" s="25" t="e">
        <f>H22+H23+H24+#REF!</f>
        <v>#REF!</v>
      </c>
      <c r="I21" s="25">
        <f>I22+I23+I24</f>
        <v>1600000</v>
      </c>
      <c r="J21" s="23"/>
    </row>
    <row r="22" spans="1:10" ht="78.75">
      <c r="A22" s="40" t="s">
        <v>94</v>
      </c>
      <c r="B22" s="33" t="s">
        <v>78</v>
      </c>
      <c r="C22" s="25">
        <v>526316</v>
      </c>
      <c r="D22" s="25">
        <v>526317</v>
      </c>
      <c r="E22" s="25">
        <v>526318</v>
      </c>
      <c r="F22" s="25">
        <v>526319</v>
      </c>
      <c r="G22" s="25">
        <v>526320</v>
      </c>
      <c r="H22" s="25">
        <v>526321</v>
      </c>
      <c r="I22" s="25">
        <v>700000</v>
      </c>
      <c r="J22" s="23"/>
    </row>
    <row r="23" spans="1:10" ht="94.5">
      <c r="A23" s="40" t="s">
        <v>95</v>
      </c>
      <c r="B23" s="33" t="s">
        <v>77</v>
      </c>
      <c r="C23" s="25">
        <f aca="true" t="shared" si="7" ref="C23:H23">11575+1000</f>
        <v>12575</v>
      </c>
      <c r="D23" s="25">
        <f t="shared" si="7"/>
        <v>12575</v>
      </c>
      <c r="E23" s="25">
        <f t="shared" si="7"/>
        <v>12575</v>
      </c>
      <c r="F23" s="25">
        <f t="shared" si="7"/>
        <v>12575</v>
      </c>
      <c r="G23" s="25">
        <f t="shared" si="7"/>
        <v>12575</v>
      </c>
      <c r="H23" s="25">
        <f t="shared" si="7"/>
        <v>12575</v>
      </c>
      <c r="I23" s="25">
        <v>10000</v>
      </c>
      <c r="J23" s="23"/>
    </row>
    <row r="24" spans="1:10" ht="78.75">
      <c r="A24" s="40" t="s">
        <v>96</v>
      </c>
      <c r="B24" s="33" t="s">
        <v>76</v>
      </c>
      <c r="C24" s="25">
        <f aca="true" t="shared" si="8" ref="C24:H24">890290+1600</f>
        <v>891890</v>
      </c>
      <c r="D24" s="25">
        <f t="shared" si="8"/>
        <v>891890</v>
      </c>
      <c r="E24" s="25">
        <f t="shared" si="8"/>
        <v>891890</v>
      </c>
      <c r="F24" s="25">
        <f t="shared" si="8"/>
        <v>891890</v>
      </c>
      <c r="G24" s="25">
        <f t="shared" si="8"/>
        <v>891890</v>
      </c>
      <c r="H24" s="25">
        <f t="shared" si="8"/>
        <v>891890</v>
      </c>
      <c r="I24" s="25">
        <v>890000</v>
      </c>
      <c r="J24" s="23"/>
    </row>
    <row r="25" spans="1:28" s="1" customFormat="1" ht="15.75">
      <c r="A25" s="50" t="s">
        <v>45</v>
      </c>
      <c r="B25" s="32" t="s">
        <v>44</v>
      </c>
      <c r="C25" s="24" t="e">
        <f aca="true" t="shared" si="9" ref="C25:H25">C32+C26+C35</f>
        <v>#REF!</v>
      </c>
      <c r="D25" s="24" t="e">
        <f t="shared" si="9"/>
        <v>#REF!</v>
      </c>
      <c r="E25" s="24" t="e">
        <f t="shared" si="9"/>
        <v>#REF!</v>
      </c>
      <c r="F25" s="24" t="e">
        <f t="shared" si="9"/>
        <v>#REF!</v>
      </c>
      <c r="G25" s="24" t="e">
        <f t="shared" si="9"/>
        <v>#REF!</v>
      </c>
      <c r="H25" s="24" t="e">
        <f t="shared" si="9"/>
        <v>#REF!</v>
      </c>
      <c r="I25" s="24">
        <f>I32+I26+I35</f>
        <v>3181000</v>
      </c>
      <c r="J25" s="3"/>
      <c r="K25" s="3"/>
      <c r="L25" s="3"/>
      <c r="M25" s="3"/>
      <c r="N25" s="3"/>
      <c r="O25" s="3"/>
      <c r="P25" s="3"/>
      <c r="Q25" s="3"/>
      <c r="R25" s="3"/>
      <c r="S25" s="3"/>
      <c r="T25" s="3"/>
      <c r="U25" s="3"/>
      <c r="V25" s="3"/>
      <c r="W25" s="3"/>
      <c r="X25" s="3"/>
      <c r="Y25" s="3"/>
      <c r="Z25" s="3"/>
      <c r="AA25" s="3"/>
      <c r="AB25" s="3"/>
    </row>
    <row r="26" spans="1:28" s="1" customFormat="1" ht="31.5">
      <c r="A26" s="49" t="s">
        <v>63</v>
      </c>
      <c r="B26" s="32" t="s">
        <v>64</v>
      </c>
      <c r="C26" s="24" t="e">
        <f aca="true" t="shared" si="10" ref="C26:H26">C27+C29</f>
        <v>#REF!</v>
      </c>
      <c r="D26" s="24" t="e">
        <f t="shared" si="10"/>
        <v>#REF!</v>
      </c>
      <c r="E26" s="24" t="e">
        <f t="shared" si="10"/>
        <v>#REF!</v>
      </c>
      <c r="F26" s="24" t="e">
        <f t="shared" si="10"/>
        <v>#REF!</v>
      </c>
      <c r="G26" s="24" t="e">
        <f t="shared" si="10"/>
        <v>#REF!</v>
      </c>
      <c r="H26" s="24" t="e">
        <f t="shared" si="10"/>
        <v>#REF!</v>
      </c>
      <c r="I26" s="24">
        <f>I27+I29+I31</f>
        <v>555000</v>
      </c>
      <c r="J26" s="3"/>
      <c r="K26" s="3"/>
      <c r="L26" s="3"/>
      <c r="M26" s="3"/>
      <c r="N26" s="3"/>
      <c r="O26" s="3"/>
      <c r="P26" s="3"/>
      <c r="Q26" s="3"/>
      <c r="R26" s="3"/>
      <c r="S26" s="3"/>
      <c r="T26" s="3"/>
      <c r="U26" s="3"/>
      <c r="V26" s="3"/>
      <c r="W26" s="3"/>
      <c r="X26" s="3"/>
      <c r="Y26" s="3"/>
      <c r="Z26" s="3"/>
      <c r="AA26" s="3"/>
      <c r="AB26" s="3"/>
    </row>
    <row r="27" spans="1:28" s="1" customFormat="1" ht="31.5">
      <c r="A27" s="40" t="s">
        <v>143</v>
      </c>
      <c r="B27" s="33" t="s">
        <v>65</v>
      </c>
      <c r="C27" s="25" t="e">
        <f>C28+#REF!</f>
        <v>#REF!</v>
      </c>
      <c r="D27" s="25" t="e">
        <f>D28+#REF!</f>
        <v>#REF!</v>
      </c>
      <c r="E27" s="25" t="e">
        <f>E28+#REF!</f>
        <v>#REF!</v>
      </c>
      <c r="F27" s="25" t="e">
        <f>F28+#REF!</f>
        <v>#REF!</v>
      </c>
      <c r="G27" s="25" t="e">
        <f>G28+#REF!</f>
        <v>#REF!</v>
      </c>
      <c r="H27" s="25" t="e">
        <f>H28+#REF!</f>
        <v>#REF!</v>
      </c>
      <c r="I27" s="25">
        <f>I28</f>
        <v>270000</v>
      </c>
      <c r="J27" s="3"/>
      <c r="K27" s="3"/>
      <c r="L27" s="3"/>
      <c r="M27" s="3"/>
      <c r="N27" s="3"/>
      <c r="O27" s="3"/>
      <c r="P27" s="3"/>
      <c r="Q27" s="3"/>
      <c r="R27" s="3"/>
      <c r="S27" s="3"/>
      <c r="T27" s="3"/>
      <c r="U27" s="3"/>
      <c r="V27" s="3"/>
      <c r="W27" s="3"/>
      <c r="X27" s="3"/>
      <c r="Y27" s="3"/>
      <c r="Z27" s="3"/>
      <c r="AA27" s="3"/>
      <c r="AB27" s="3"/>
    </row>
    <row r="28" spans="1:28" s="1" customFormat="1" ht="31.5">
      <c r="A28" s="40" t="s">
        <v>143</v>
      </c>
      <c r="B28" s="33" t="s">
        <v>69</v>
      </c>
      <c r="C28" s="25">
        <f aca="true" t="shared" si="11" ref="C28:H28">151000-8000</f>
        <v>143000</v>
      </c>
      <c r="D28" s="25">
        <f t="shared" si="11"/>
        <v>143000</v>
      </c>
      <c r="E28" s="25">
        <f t="shared" si="11"/>
        <v>143000</v>
      </c>
      <c r="F28" s="25">
        <f t="shared" si="11"/>
        <v>143000</v>
      </c>
      <c r="G28" s="25">
        <f t="shared" si="11"/>
        <v>143000</v>
      </c>
      <c r="H28" s="25">
        <f t="shared" si="11"/>
        <v>143000</v>
      </c>
      <c r="I28" s="25">
        <f>40000+230000</f>
        <v>270000</v>
      </c>
      <c r="J28" s="3">
        <v>230000</v>
      </c>
      <c r="K28" s="3"/>
      <c r="L28" s="3"/>
      <c r="M28" s="3"/>
      <c r="N28" s="3"/>
      <c r="O28" s="3"/>
      <c r="P28" s="3"/>
      <c r="Q28" s="3"/>
      <c r="R28" s="3"/>
      <c r="S28" s="3"/>
      <c r="T28" s="3"/>
      <c r="U28" s="3"/>
      <c r="V28" s="3"/>
      <c r="W28" s="3"/>
      <c r="X28" s="3"/>
      <c r="Y28" s="3"/>
      <c r="Z28" s="3"/>
      <c r="AA28" s="3"/>
      <c r="AB28" s="3"/>
    </row>
    <row r="29" spans="1:28" s="52" customFormat="1" ht="47.25">
      <c r="A29" s="40" t="s">
        <v>142</v>
      </c>
      <c r="B29" s="33" t="s">
        <v>70</v>
      </c>
      <c r="C29" s="25">
        <f aca="true" t="shared" si="12" ref="C29:I29">C30</f>
        <v>223000</v>
      </c>
      <c r="D29" s="25">
        <f t="shared" si="12"/>
        <v>223000</v>
      </c>
      <c r="E29" s="25">
        <f t="shared" si="12"/>
        <v>223000</v>
      </c>
      <c r="F29" s="25">
        <f t="shared" si="12"/>
        <v>223000</v>
      </c>
      <c r="G29" s="25">
        <f t="shared" si="12"/>
        <v>223000</v>
      </c>
      <c r="H29" s="25">
        <f t="shared" si="12"/>
        <v>223000</v>
      </c>
      <c r="I29" s="25">
        <f t="shared" si="12"/>
        <v>225000</v>
      </c>
      <c r="J29" s="51"/>
      <c r="K29" s="51"/>
      <c r="L29" s="51"/>
      <c r="M29" s="51"/>
      <c r="N29" s="51"/>
      <c r="O29" s="51"/>
      <c r="P29" s="51"/>
      <c r="Q29" s="51"/>
      <c r="R29" s="51"/>
      <c r="S29" s="51"/>
      <c r="T29" s="51"/>
      <c r="U29" s="51"/>
      <c r="V29" s="51"/>
      <c r="W29" s="51"/>
      <c r="X29" s="51"/>
      <c r="Y29" s="51"/>
      <c r="Z29" s="51"/>
      <c r="AA29" s="51"/>
      <c r="AB29" s="51"/>
    </row>
    <row r="30" spans="1:28" s="22" customFormat="1" ht="47.25">
      <c r="A30" s="40" t="s">
        <v>142</v>
      </c>
      <c r="B30" s="33" t="s">
        <v>71</v>
      </c>
      <c r="C30" s="25">
        <f aca="true" t="shared" si="13" ref="C30:H30">113000+110000</f>
        <v>223000</v>
      </c>
      <c r="D30" s="25">
        <f t="shared" si="13"/>
        <v>223000</v>
      </c>
      <c r="E30" s="25">
        <f t="shared" si="13"/>
        <v>223000</v>
      </c>
      <c r="F30" s="25">
        <f t="shared" si="13"/>
        <v>223000</v>
      </c>
      <c r="G30" s="25">
        <f t="shared" si="13"/>
        <v>223000</v>
      </c>
      <c r="H30" s="25">
        <f t="shared" si="13"/>
        <v>223000</v>
      </c>
      <c r="I30" s="25">
        <v>225000</v>
      </c>
      <c r="J30" s="21"/>
      <c r="K30" s="21"/>
      <c r="L30" s="21"/>
      <c r="M30" s="21"/>
      <c r="N30" s="21"/>
      <c r="O30" s="21"/>
      <c r="P30" s="21"/>
      <c r="Q30" s="21"/>
      <c r="R30" s="21"/>
      <c r="S30" s="21"/>
      <c r="T30" s="21"/>
      <c r="U30" s="21"/>
      <c r="V30" s="21"/>
      <c r="W30" s="21"/>
      <c r="X30" s="21"/>
      <c r="Y30" s="21"/>
      <c r="Z30" s="21"/>
      <c r="AA30" s="21"/>
      <c r="AB30" s="21"/>
    </row>
    <row r="31" spans="1:28" s="22" customFormat="1" ht="31.5">
      <c r="A31" s="40" t="s">
        <v>173</v>
      </c>
      <c r="B31" s="33" t="s">
        <v>170</v>
      </c>
      <c r="C31" s="25"/>
      <c r="D31" s="25"/>
      <c r="E31" s="25"/>
      <c r="F31" s="25"/>
      <c r="G31" s="25"/>
      <c r="H31" s="25"/>
      <c r="I31" s="25">
        <v>60000</v>
      </c>
      <c r="J31" s="3">
        <v>60000</v>
      </c>
      <c r="K31" s="21"/>
      <c r="L31" s="21"/>
      <c r="M31" s="21"/>
      <c r="N31" s="21"/>
      <c r="O31" s="21"/>
      <c r="P31" s="21"/>
      <c r="Q31" s="21"/>
      <c r="R31" s="21"/>
      <c r="S31" s="21"/>
      <c r="T31" s="21"/>
      <c r="U31" s="21"/>
      <c r="V31" s="21"/>
      <c r="W31" s="21"/>
      <c r="X31" s="21"/>
      <c r="Y31" s="21"/>
      <c r="Z31" s="21"/>
      <c r="AA31" s="21"/>
      <c r="AB31" s="21"/>
    </row>
    <row r="32" spans="1:28" s="1" customFormat="1" ht="31.5">
      <c r="A32" s="49" t="s">
        <v>141</v>
      </c>
      <c r="B32" s="32" t="s">
        <v>5</v>
      </c>
      <c r="C32" s="24">
        <f aca="true" t="shared" si="14" ref="C32:H32">C33+C34</f>
        <v>2927401</v>
      </c>
      <c r="D32" s="24">
        <f t="shared" si="14"/>
        <v>2927402</v>
      </c>
      <c r="E32" s="24">
        <f t="shared" si="14"/>
        <v>2927403</v>
      </c>
      <c r="F32" s="24">
        <f t="shared" si="14"/>
        <v>2927404</v>
      </c>
      <c r="G32" s="24">
        <f t="shared" si="14"/>
        <v>2927405</v>
      </c>
      <c r="H32" s="24">
        <f t="shared" si="14"/>
        <v>2927406</v>
      </c>
      <c r="I32" s="24">
        <f>I33+I34</f>
        <v>2560000</v>
      </c>
      <c r="J32" s="3"/>
      <c r="K32" s="3"/>
      <c r="L32" s="3"/>
      <c r="M32" s="3"/>
      <c r="N32" s="3"/>
      <c r="O32" s="3"/>
      <c r="P32" s="3"/>
      <c r="Q32" s="3"/>
      <c r="R32" s="3"/>
      <c r="S32" s="3"/>
      <c r="T32" s="3"/>
      <c r="U32" s="3"/>
      <c r="V32" s="3"/>
      <c r="W32" s="3"/>
      <c r="X32" s="3"/>
      <c r="Y32" s="3"/>
      <c r="Z32" s="3"/>
      <c r="AA32" s="3"/>
      <c r="AB32" s="3"/>
    </row>
    <row r="33" spans="1:28" s="15" customFormat="1" ht="31.5">
      <c r="A33" s="40" t="s">
        <v>1</v>
      </c>
      <c r="B33" s="33" t="s">
        <v>8</v>
      </c>
      <c r="C33" s="25">
        <f aca="true" t="shared" si="15" ref="C33:H33">3333000-410600</f>
        <v>2922400</v>
      </c>
      <c r="D33" s="25">
        <f t="shared" si="15"/>
        <v>2922400</v>
      </c>
      <c r="E33" s="25">
        <f t="shared" si="15"/>
        <v>2922400</v>
      </c>
      <c r="F33" s="25">
        <f t="shared" si="15"/>
        <v>2922400</v>
      </c>
      <c r="G33" s="25">
        <f t="shared" si="15"/>
        <v>2922400</v>
      </c>
      <c r="H33" s="25">
        <f t="shared" si="15"/>
        <v>2922400</v>
      </c>
      <c r="I33" s="25">
        <v>2555000</v>
      </c>
      <c r="J33" s="5"/>
      <c r="K33" s="5"/>
      <c r="L33" s="5"/>
      <c r="M33" s="5"/>
      <c r="N33" s="5"/>
      <c r="O33" s="5"/>
      <c r="P33" s="5"/>
      <c r="Q33" s="5"/>
      <c r="R33" s="5"/>
      <c r="S33" s="5"/>
      <c r="T33" s="5"/>
      <c r="U33" s="5"/>
      <c r="V33" s="5"/>
      <c r="W33" s="5"/>
      <c r="X33" s="5"/>
      <c r="Y33" s="5"/>
      <c r="Z33" s="5"/>
      <c r="AA33" s="5"/>
      <c r="AB33" s="5"/>
    </row>
    <row r="34" spans="1:28" s="15" customFormat="1" ht="47.25">
      <c r="A34" s="40" t="s">
        <v>98</v>
      </c>
      <c r="B34" s="33" t="s">
        <v>97</v>
      </c>
      <c r="C34" s="25">
        <v>5001</v>
      </c>
      <c r="D34" s="25">
        <v>5002</v>
      </c>
      <c r="E34" s="25">
        <v>5003</v>
      </c>
      <c r="F34" s="25">
        <v>5004</v>
      </c>
      <c r="G34" s="25">
        <v>5005</v>
      </c>
      <c r="H34" s="25">
        <v>5006</v>
      </c>
      <c r="I34" s="25">
        <v>5000</v>
      </c>
      <c r="J34" s="5"/>
      <c r="K34" s="5"/>
      <c r="L34" s="5"/>
      <c r="M34" s="5"/>
      <c r="N34" s="5"/>
      <c r="O34" s="5"/>
      <c r="P34" s="5"/>
      <c r="Q34" s="5"/>
      <c r="R34" s="5"/>
      <c r="S34" s="5"/>
      <c r="T34" s="5"/>
      <c r="U34" s="5"/>
      <c r="V34" s="5"/>
      <c r="W34" s="5"/>
      <c r="X34" s="5"/>
      <c r="Y34" s="5"/>
      <c r="Z34" s="5"/>
      <c r="AA34" s="5"/>
      <c r="AB34" s="5"/>
    </row>
    <row r="35" spans="1:28" s="15" customFormat="1" ht="31.5">
      <c r="A35" s="49" t="s">
        <v>140</v>
      </c>
      <c r="B35" s="32" t="s">
        <v>66</v>
      </c>
      <c r="C35" s="24">
        <f aca="true" t="shared" si="16" ref="C35:I35">C36</f>
        <v>53001</v>
      </c>
      <c r="D35" s="24">
        <f t="shared" si="16"/>
        <v>53002</v>
      </c>
      <c r="E35" s="24">
        <f t="shared" si="16"/>
        <v>53003</v>
      </c>
      <c r="F35" s="24">
        <f t="shared" si="16"/>
        <v>53004</v>
      </c>
      <c r="G35" s="24">
        <f t="shared" si="16"/>
        <v>53005</v>
      </c>
      <c r="H35" s="24">
        <f t="shared" si="16"/>
        <v>53006</v>
      </c>
      <c r="I35" s="24">
        <f t="shared" si="16"/>
        <v>66000</v>
      </c>
      <c r="J35" s="5"/>
      <c r="K35" s="5"/>
      <c r="L35" s="5"/>
      <c r="M35" s="5"/>
      <c r="N35" s="5"/>
      <c r="O35" s="5"/>
      <c r="P35" s="5"/>
      <c r="Q35" s="5"/>
      <c r="R35" s="5"/>
      <c r="S35" s="5"/>
      <c r="T35" s="5"/>
      <c r="U35" s="5"/>
      <c r="V35" s="5"/>
      <c r="W35" s="5"/>
      <c r="X35" s="5"/>
      <c r="Y35" s="5"/>
      <c r="Z35" s="5"/>
      <c r="AA35" s="5"/>
      <c r="AB35" s="5"/>
    </row>
    <row r="36" spans="1:28" s="15" customFormat="1" ht="31.5">
      <c r="A36" s="40" t="s">
        <v>139</v>
      </c>
      <c r="B36" s="33" t="s">
        <v>67</v>
      </c>
      <c r="C36" s="25">
        <v>53001</v>
      </c>
      <c r="D36" s="25">
        <v>53002</v>
      </c>
      <c r="E36" s="25">
        <v>53003</v>
      </c>
      <c r="F36" s="25">
        <v>53004</v>
      </c>
      <c r="G36" s="25">
        <v>53005</v>
      </c>
      <c r="H36" s="25">
        <v>53006</v>
      </c>
      <c r="I36" s="25">
        <v>66000</v>
      </c>
      <c r="J36" s="5"/>
      <c r="K36" s="5"/>
      <c r="L36" s="5"/>
      <c r="M36" s="5"/>
      <c r="N36" s="5"/>
      <c r="O36" s="5"/>
      <c r="P36" s="5"/>
      <c r="Q36" s="5"/>
      <c r="R36" s="5"/>
      <c r="S36" s="5"/>
      <c r="T36" s="5"/>
      <c r="U36" s="5"/>
      <c r="V36" s="5"/>
      <c r="W36" s="5"/>
      <c r="X36" s="5"/>
      <c r="Y36" s="5"/>
      <c r="Z36" s="5"/>
      <c r="AA36" s="5"/>
      <c r="AB36" s="5"/>
    </row>
    <row r="37" spans="1:28" s="15" customFormat="1" ht="15.75">
      <c r="A37" s="50" t="s">
        <v>84</v>
      </c>
      <c r="B37" s="32" t="s">
        <v>85</v>
      </c>
      <c r="C37" s="24" t="e">
        <f>C38+#REF!</f>
        <v>#REF!</v>
      </c>
      <c r="D37" s="24" t="e">
        <f>D38+#REF!</f>
        <v>#REF!</v>
      </c>
      <c r="E37" s="24" t="e">
        <f>E38+#REF!</f>
        <v>#REF!</v>
      </c>
      <c r="F37" s="24" t="e">
        <f>F38+#REF!</f>
        <v>#REF!</v>
      </c>
      <c r="G37" s="24" t="e">
        <f>G38+#REF!</f>
        <v>#REF!</v>
      </c>
      <c r="H37" s="24" t="e">
        <f>H38+#REF!</f>
        <v>#REF!</v>
      </c>
      <c r="I37" s="24">
        <f>I38+I40</f>
        <v>2100</v>
      </c>
      <c r="J37" s="5"/>
      <c r="K37" s="5"/>
      <c r="L37" s="5"/>
      <c r="M37" s="5"/>
      <c r="N37" s="5"/>
      <c r="O37" s="5"/>
      <c r="P37" s="5"/>
      <c r="Q37" s="5"/>
      <c r="R37" s="5"/>
      <c r="S37" s="5"/>
      <c r="T37" s="5"/>
      <c r="U37" s="5"/>
      <c r="V37" s="5"/>
      <c r="W37" s="5"/>
      <c r="X37" s="5"/>
      <c r="Y37" s="5"/>
      <c r="Z37" s="5"/>
      <c r="AA37" s="5"/>
      <c r="AB37" s="5"/>
    </row>
    <row r="38" spans="1:28" s="15" customFormat="1" ht="15.75">
      <c r="A38" s="50" t="s">
        <v>137</v>
      </c>
      <c r="B38" s="32" t="s">
        <v>83</v>
      </c>
      <c r="C38" s="25">
        <f aca="true" t="shared" si="17" ref="C38:I38">C39</f>
        <v>5000</v>
      </c>
      <c r="D38" s="25">
        <f t="shared" si="17"/>
        <v>5000</v>
      </c>
      <c r="E38" s="25">
        <f t="shared" si="17"/>
        <v>5000</v>
      </c>
      <c r="F38" s="25">
        <f t="shared" si="17"/>
        <v>5000</v>
      </c>
      <c r="G38" s="25">
        <f t="shared" si="17"/>
        <v>5000</v>
      </c>
      <c r="H38" s="25">
        <f t="shared" si="17"/>
        <v>5000</v>
      </c>
      <c r="I38" s="25">
        <f t="shared" si="17"/>
        <v>2000</v>
      </c>
      <c r="J38" s="5"/>
      <c r="K38" s="5"/>
      <c r="L38" s="5"/>
      <c r="M38" s="5"/>
      <c r="N38" s="5"/>
      <c r="O38" s="5"/>
      <c r="P38" s="5"/>
      <c r="Q38" s="5"/>
      <c r="R38" s="5"/>
      <c r="S38" s="5"/>
      <c r="T38" s="5"/>
      <c r="U38" s="5"/>
      <c r="V38" s="5"/>
      <c r="W38" s="5"/>
      <c r="X38" s="5"/>
      <c r="Y38" s="5"/>
      <c r="Z38" s="5"/>
      <c r="AA38" s="5"/>
      <c r="AB38" s="5"/>
    </row>
    <row r="39" spans="1:28" s="15" customFormat="1" ht="47.25">
      <c r="A39" s="40" t="s">
        <v>138</v>
      </c>
      <c r="B39" s="33" t="s">
        <v>82</v>
      </c>
      <c r="C39" s="25">
        <f aca="true" t="shared" si="18" ref="C39:H39">3000+2000</f>
        <v>5000</v>
      </c>
      <c r="D39" s="25">
        <f t="shared" si="18"/>
        <v>5000</v>
      </c>
      <c r="E39" s="25">
        <f t="shared" si="18"/>
        <v>5000</v>
      </c>
      <c r="F39" s="25">
        <f t="shared" si="18"/>
        <v>5000</v>
      </c>
      <c r="G39" s="25">
        <f t="shared" si="18"/>
        <v>5000</v>
      </c>
      <c r="H39" s="25">
        <f t="shared" si="18"/>
        <v>5000</v>
      </c>
      <c r="I39" s="25">
        <v>2000</v>
      </c>
      <c r="J39" s="5"/>
      <c r="K39" s="5"/>
      <c r="L39" s="5"/>
      <c r="M39" s="5"/>
      <c r="N39" s="5"/>
      <c r="O39" s="5"/>
      <c r="P39" s="5"/>
      <c r="Q39" s="5"/>
      <c r="R39" s="5"/>
      <c r="S39" s="5"/>
      <c r="T39" s="5"/>
      <c r="U39" s="5"/>
      <c r="V39" s="5"/>
      <c r="W39" s="5"/>
      <c r="X39" s="5"/>
      <c r="Y39" s="5"/>
      <c r="Z39" s="5"/>
      <c r="AA39" s="5"/>
      <c r="AB39" s="5"/>
    </row>
    <row r="40" spans="1:28" s="1" customFormat="1" ht="15.75">
      <c r="A40" s="49" t="s">
        <v>177</v>
      </c>
      <c r="B40" s="32" t="s">
        <v>178</v>
      </c>
      <c r="C40" s="24"/>
      <c r="D40" s="24"/>
      <c r="E40" s="24"/>
      <c r="F40" s="24"/>
      <c r="G40" s="24"/>
      <c r="H40" s="24"/>
      <c r="I40" s="24">
        <f>I41</f>
        <v>100</v>
      </c>
      <c r="J40" s="3"/>
      <c r="K40" s="3"/>
      <c r="L40" s="3"/>
      <c r="M40" s="3"/>
      <c r="N40" s="3"/>
      <c r="O40" s="3"/>
      <c r="P40" s="3"/>
      <c r="Q40" s="3"/>
      <c r="R40" s="3"/>
      <c r="S40" s="3"/>
      <c r="T40" s="3"/>
      <c r="U40" s="3"/>
      <c r="V40" s="3"/>
      <c r="W40" s="3"/>
      <c r="X40" s="3"/>
      <c r="Y40" s="3"/>
      <c r="Z40" s="3"/>
      <c r="AA40" s="3"/>
      <c r="AB40" s="3"/>
    </row>
    <row r="41" spans="1:28" s="15" customFormat="1" ht="15.75">
      <c r="A41" s="40" t="s">
        <v>175</v>
      </c>
      <c r="B41" s="33" t="s">
        <v>176</v>
      </c>
      <c r="C41" s="25"/>
      <c r="D41" s="25"/>
      <c r="E41" s="25"/>
      <c r="F41" s="25"/>
      <c r="G41" s="25"/>
      <c r="H41" s="25"/>
      <c r="I41" s="25">
        <f>I42</f>
        <v>100</v>
      </c>
      <c r="J41" s="5"/>
      <c r="K41" s="5"/>
      <c r="L41" s="5"/>
      <c r="M41" s="5"/>
      <c r="N41" s="5"/>
      <c r="O41" s="5"/>
      <c r="P41" s="5"/>
      <c r="Q41" s="5"/>
      <c r="R41" s="5"/>
      <c r="S41" s="5"/>
      <c r="T41" s="5"/>
      <c r="U41" s="5"/>
      <c r="V41" s="5"/>
      <c r="W41" s="5"/>
      <c r="X41" s="5"/>
      <c r="Y41" s="5"/>
      <c r="Z41" s="5"/>
      <c r="AA41" s="5"/>
      <c r="AB41" s="5"/>
    </row>
    <row r="42" spans="1:28" s="15" customFormat="1" ht="31.5">
      <c r="A42" s="40" t="s">
        <v>174</v>
      </c>
      <c r="B42" s="33" t="s">
        <v>169</v>
      </c>
      <c r="C42" s="25"/>
      <c r="D42" s="25"/>
      <c r="E42" s="25"/>
      <c r="F42" s="25"/>
      <c r="G42" s="25"/>
      <c r="H42" s="25"/>
      <c r="I42" s="25">
        <v>100</v>
      </c>
      <c r="J42" s="5">
        <v>100</v>
      </c>
      <c r="K42" s="5"/>
      <c r="L42" s="5"/>
      <c r="M42" s="5"/>
      <c r="N42" s="5"/>
      <c r="O42" s="5"/>
      <c r="P42" s="5"/>
      <c r="Q42" s="5"/>
      <c r="R42" s="5"/>
      <c r="S42" s="5"/>
      <c r="T42" s="5"/>
      <c r="U42" s="5"/>
      <c r="V42" s="5"/>
      <c r="W42" s="5"/>
      <c r="X42" s="5"/>
      <c r="Y42" s="5"/>
      <c r="Z42" s="5"/>
      <c r="AA42" s="5"/>
      <c r="AB42" s="5"/>
    </row>
    <row r="43" spans="1:9" ht="15.75">
      <c r="A43" s="49" t="s">
        <v>33</v>
      </c>
      <c r="B43" s="32" t="s">
        <v>46</v>
      </c>
      <c r="C43" s="24">
        <f aca="true" t="shared" si="19" ref="C43:I44">C44</f>
        <v>122000</v>
      </c>
      <c r="D43" s="24">
        <f t="shared" si="19"/>
        <v>122000</v>
      </c>
      <c r="E43" s="24">
        <f t="shared" si="19"/>
        <v>122000</v>
      </c>
      <c r="F43" s="24">
        <f t="shared" si="19"/>
        <v>122000</v>
      </c>
      <c r="G43" s="24">
        <f t="shared" si="19"/>
        <v>122000</v>
      </c>
      <c r="H43" s="24">
        <f t="shared" si="19"/>
        <v>122000</v>
      </c>
      <c r="I43" s="24">
        <f t="shared" si="19"/>
        <v>110000</v>
      </c>
    </row>
    <row r="44" spans="1:9" ht="31.5">
      <c r="A44" s="49" t="s">
        <v>136</v>
      </c>
      <c r="B44" s="32" t="s">
        <v>34</v>
      </c>
      <c r="C44" s="24">
        <f t="shared" si="19"/>
        <v>122000</v>
      </c>
      <c r="D44" s="24">
        <f t="shared" si="19"/>
        <v>122000</v>
      </c>
      <c r="E44" s="24">
        <f t="shared" si="19"/>
        <v>122000</v>
      </c>
      <c r="F44" s="24">
        <f t="shared" si="19"/>
        <v>122000</v>
      </c>
      <c r="G44" s="24">
        <f t="shared" si="19"/>
        <v>122000</v>
      </c>
      <c r="H44" s="24">
        <f t="shared" si="19"/>
        <v>122000</v>
      </c>
      <c r="I44" s="24">
        <f t="shared" si="19"/>
        <v>110000</v>
      </c>
    </row>
    <row r="45" spans="1:28" s="1" customFormat="1" ht="47.25">
      <c r="A45" s="40" t="s">
        <v>35</v>
      </c>
      <c r="B45" s="33" t="s">
        <v>2</v>
      </c>
      <c r="C45" s="25">
        <f aca="true" t="shared" si="20" ref="C45:H45">156000-26000-8000</f>
        <v>122000</v>
      </c>
      <c r="D45" s="25">
        <f t="shared" si="20"/>
        <v>122000</v>
      </c>
      <c r="E45" s="25">
        <f t="shared" si="20"/>
        <v>122000</v>
      </c>
      <c r="F45" s="25">
        <f t="shared" si="20"/>
        <v>122000</v>
      </c>
      <c r="G45" s="25">
        <f t="shared" si="20"/>
        <v>122000</v>
      </c>
      <c r="H45" s="25">
        <f t="shared" si="20"/>
        <v>122000</v>
      </c>
      <c r="I45" s="25">
        <f>85000+25000</f>
        <v>110000</v>
      </c>
      <c r="J45" s="3">
        <v>25000</v>
      </c>
      <c r="K45" s="3"/>
      <c r="L45" s="3"/>
      <c r="M45" s="3"/>
      <c r="N45" s="3"/>
      <c r="O45" s="3"/>
      <c r="P45" s="3"/>
      <c r="Q45" s="3"/>
      <c r="R45" s="3"/>
      <c r="S45" s="3"/>
      <c r="T45" s="3"/>
      <c r="U45" s="3"/>
      <c r="V45" s="3"/>
      <c r="W45" s="3"/>
      <c r="X45" s="3"/>
      <c r="Y45" s="3"/>
      <c r="Z45" s="3"/>
      <c r="AA45" s="3"/>
      <c r="AB45" s="3"/>
    </row>
    <row r="46" spans="1:9" ht="15.75">
      <c r="A46" s="49" t="s">
        <v>55</v>
      </c>
      <c r="B46" s="32"/>
      <c r="C46" s="24" t="e">
        <f>C47+C60+#REF!+C55+#REF!</f>
        <v>#REF!</v>
      </c>
      <c r="D46" s="24" t="e">
        <f>D47+D60+#REF!+D55+#REF!</f>
        <v>#REF!</v>
      </c>
      <c r="E46" s="24" t="e">
        <f>E47+E60+#REF!+E55+#REF!</f>
        <v>#REF!</v>
      </c>
      <c r="F46" s="24" t="e">
        <f>F47+F60+#REF!+F55+#REF!</f>
        <v>#REF!</v>
      </c>
      <c r="G46" s="24" t="e">
        <f>G47+G60+#REF!+G55+#REF!</f>
        <v>#REF!</v>
      </c>
      <c r="H46" s="24" t="e">
        <f>H47+H60+#REF!+H55+#REF!</f>
        <v>#REF!</v>
      </c>
      <c r="I46" s="24">
        <f>I47+I60+I55</f>
        <v>3790800</v>
      </c>
    </row>
    <row r="47" spans="1:9" ht="47.25">
      <c r="A47" s="49" t="s">
        <v>48</v>
      </c>
      <c r="B47" s="32" t="s">
        <v>47</v>
      </c>
      <c r="C47" s="24">
        <f aca="true" t="shared" si="21" ref="C47:I47">C48+C52</f>
        <v>2544002</v>
      </c>
      <c r="D47" s="24">
        <f t="shared" si="21"/>
        <v>2544004</v>
      </c>
      <c r="E47" s="24">
        <f t="shared" si="21"/>
        <v>2544006</v>
      </c>
      <c r="F47" s="24">
        <f t="shared" si="21"/>
        <v>2544008</v>
      </c>
      <c r="G47" s="24">
        <f t="shared" si="21"/>
        <v>2544010</v>
      </c>
      <c r="H47" s="24">
        <f t="shared" si="21"/>
        <v>2544012</v>
      </c>
      <c r="I47" s="24">
        <f t="shared" si="21"/>
        <v>3387800</v>
      </c>
    </row>
    <row r="48" spans="1:9" ht="94.5">
      <c r="A48" s="40" t="s">
        <v>135</v>
      </c>
      <c r="B48" s="32" t="s">
        <v>61</v>
      </c>
      <c r="C48" s="24">
        <f aca="true" t="shared" si="22" ref="C48:H48">C51+C50+C49</f>
        <v>2404001</v>
      </c>
      <c r="D48" s="24">
        <f t="shared" si="22"/>
        <v>2404002</v>
      </c>
      <c r="E48" s="24">
        <f t="shared" si="22"/>
        <v>2404003</v>
      </c>
      <c r="F48" s="24">
        <f t="shared" si="22"/>
        <v>2404004</v>
      </c>
      <c r="G48" s="24">
        <f t="shared" si="22"/>
        <v>2404005</v>
      </c>
      <c r="H48" s="24">
        <f t="shared" si="22"/>
        <v>2404006</v>
      </c>
      <c r="I48" s="24">
        <f>I51+I50+I49</f>
        <v>3261800</v>
      </c>
    </row>
    <row r="49" spans="1:28" s="1" customFormat="1" ht="78.75">
      <c r="A49" s="40" t="s">
        <v>59</v>
      </c>
      <c r="B49" s="33" t="s">
        <v>58</v>
      </c>
      <c r="C49" s="25">
        <f aca="true" t="shared" si="23" ref="C49:H49">17000+7000</f>
        <v>24000</v>
      </c>
      <c r="D49" s="25">
        <f t="shared" si="23"/>
        <v>24000</v>
      </c>
      <c r="E49" s="25">
        <f t="shared" si="23"/>
        <v>24000</v>
      </c>
      <c r="F49" s="25">
        <f t="shared" si="23"/>
        <v>24000</v>
      </c>
      <c r="G49" s="25">
        <f t="shared" si="23"/>
        <v>24000</v>
      </c>
      <c r="H49" s="25">
        <f t="shared" si="23"/>
        <v>24000</v>
      </c>
      <c r="I49" s="25">
        <v>36800</v>
      </c>
      <c r="J49" s="3"/>
      <c r="K49" s="3"/>
      <c r="L49" s="3"/>
      <c r="M49" s="3"/>
      <c r="N49" s="3"/>
      <c r="O49" s="3"/>
      <c r="P49" s="3"/>
      <c r="Q49" s="3"/>
      <c r="R49" s="3"/>
      <c r="S49" s="3"/>
      <c r="T49" s="3"/>
      <c r="U49" s="3"/>
      <c r="V49" s="3"/>
      <c r="W49" s="3"/>
      <c r="X49" s="3"/>
      <c r="Y49" s="3"/>
      <c r="Z49" s="3"/>
      <c r="AA49" s="3"/>
      <c r="AB49" s="3"/>
    </row>
    <row r="50" spans="1:10" ht="78.75">
      <c r="A50" s="40" t="s">
        <v>9</v>
      </c>
      <c r="B50" s="33" t="s">
        <v>3</v>
      </c>
      <c r="C50" s="25">
        <f aca="true" t="shared" si="24" ref="C50:H50">90000+40000</f>
        <v>130000</v>
      </c>
      <c r="D50" s="25">
        <f t="shared" si="24"/>
        <v>130000</v>
      </c>
      <c r="E50" s="25">
        <f t="shared" si="24"/>
        <v>130000</v>
      </c>
      <c r="F50" s="25">
        <f t="shared" si="24"/>
        <v>130000</v>
      </c>
      <c r="G50" s="25">
        <f t="shared" si="24"/>
        <v>130000</v>
      </c>
      <c r="H50" s="25">
        <f t="shared" si="24"/>
        <v>130000</v>
      </c>
      <c r="I50" s="25">
        <f>50000+80000</f>
        <v>130000</v>
      </c>
      <c r="J50" s="2">
        <v>80000</v>
      </c>
    </row>
    <row r="51" spans="1:28" s="1" customFormat="1" ht="80.25" customHeight="1">
      <c r="A51" s="40" t="s">
        <v>7</v>
      </c>
      <c r="B51" s="33" t="s">
        <v>4</v>
      </c>
      <c r="C51" s="25">
        <v>2250001</v>
      </c>
      <c r="D51" s="25">
        <v>2250002</v>
      </c>
      <c r="E51" s="25">
        <v>2250003</v>
      </c>
      <c r="F51" s="25">
        <v>2250004</v>
      </c>
      <c r="G51" s="25">
        <v>2250005</v>
      </c>
      <c r="H51" s="25">
        <v>2250006</v>
      </c>
      <c r="I51" s="25">
        <f>3500000-405000</f>
        <v>3095000</v>
      </c>
      <c r="J51" s="3">
        <v>-405000</v>
      </c>
      <c r="K51" s="3"/>
      <c r="L51" s="3"/>
      <c r="M51" s="3"/>
      <c r="N51" s="3"/>
      <c r="O51" s="3"/>
      <c r="P51" s="3"/>
      <c r="Q51" s="3"/>
      <c r="R51" s="3"/>
      <c r="S51" s="3"/>
      <c r="T51" s="3"/>
      <c r="U51" s="3"/>
      <c r="V51" s="3"/>
      <c r="W51" s="3"/>
      <c r="X51" s="3"/>
      <c r="Y51" s="3"/>
      <c r="Z51" s="3"/>
      <c r="AA51" s="3"/>
      <c r="AB51" s="3"/>
    </row>
    <row r="52" spans="1:28" s="22" customFormat="1" ht="94.5">
      <c r="A52" s="49" t="s">
        <v>134</v>
      </c>
      <c r="B52" s="32" t="s">
        <v>72</v>
      </c>
      <c r="C52" s="24">
        <f aca="true" t="shared" si="25" ref="C52:I53">C53</f>
        <v>140001</v>
      </c>
      <c r="D52" s="24">
        <f t="shared" si="25"/>
        <v>140002</v>
      </c>
      <c r="E52" s="24">
        <f t="shared" si="25"/>
        <v>140003</v>
      </c>
      <c r="F52" s="24">
        <f t="shared" si="25"/>
        <v>140004</v>
      </c>
      <c r="G52" s="24">
        <f t="shared" si="25"/>
        <v>140005</v>
      </c>
      <c r="H52" s="24">
        <f t="shared" si="25"/>
        <v>140006</v>
      </c>
      <c r="I52" s="24">
        <f t="shared" si="25"/>
        <v>126000</v>
      </c>
      <c r="J52" s="21"/>
      <c r="K52" s="21"/>
      <c r="L52" s="21"/>
      <c r="M52" s="21"/>
      <c r="N52" s="21"/>
      <c r="O52" s="21"/>
      <c r="P52" s="21"/>
      <c r="Q52" s="21"/>
      <c r="R52" s="21"/>
      <c r="S52" s="21"/>
      <c r="T52" s="21"/>
      <c r="U52" s="21"/>
      <c r="V52" s="21"/>
      <c r="W52" s="21"/>
      <c r="X52" s="21"/>
      <c r="Y52" s="21"/>
      <c r="Z52" s="21"/>
      <c r="AA52" s="21"/>
      <c r="AB52" s="21"/>
    </row>
    <row r="53" spans="1:28" s="22" customFormat="1" ht="94.5">
      <c r="A53" s="49" t="s">
        <v>73</v>
      </c>
      <c r="B53" s="32" t="s">
        <v>74</v>
      </c>
      <c r="C53" s="24">
        <f t="shared" si="25"/>
        <v>140001</v>
      </c>
      <c r="D53" s="24">
        <f t="shared" si="25"/>
        <v>140002</v>
      </c>
      <c r="E53" s="24">
        <f t="shared" si="25"/>
        <v>140003</v>
      </c>
      <c r="F53" s="24">
        <f t="shared" si="25"/>
        <v>140004</v>
      </c>
      <c r="G53" s="24">
        <f t="shared" si="25"/>
        <v>140005</v>
      </c>
      <c r="H53" s="24">
        <f t="shared" si="25"/>
        <v>140006</v>
      </c>
      <c r="I53" s="24">
        <f t="shared" si="25"/>
        <v>126000</v>
      </c>
      <c r="J53" s="21"/>
      <c r="K53" s="21"/>
      <c r="L53" s="21"/>
      <c r="M53" s="21"/>
      <c r="N53" s="21"/>
      <c r="O53" s="21"/>
      <c r="P53" s="21"/>
      <c r="Q53" s="21"/>
      <c r="R53" s="21"/>
      <c r="S53" s="21"/>
      <c r="T53" s="21"/>
      <c r="U53" s="21"/>
      <c r="V53" s="21"/>
      <c r="W53" s="21"/>
      <c r="X53" s="21"/>
      <c r="Y53" s="21"/>
      <c r="Z53" s="21"/>
      <c r="AA53" s="21"/>
      <c r="AB53" s="21"/>
    </row>
    <row r="54" spans="1:28" s="22" customFormat="1" ht="78.75">
      <c r="A54" s="40" t="s">
        <v>133</v>
      </c>
      <c r="B54" s="33" t="s">
        <v>75</v>
      </c>
      <c r="C54" s="25">
        <v>140001</v>
      </c>
      <c r="D54" s="25">
        <v>140002</v>
      </c>
      <c r="E54" s="25">
        <v>140003</v>
      </c>
      <c r="F54" s="25">
        <v>140004</v>
      </c>
      <c r="G54" s="25">
        <v>140005</v>
      </c>
      <c r="H54" s="25">
        <v>140006</v>
      </c>
      <c r="I54" s="25">
        <v>126000</v>
      </c>
      <c r="J54" s="21"/>
      <c r="K54" s="21"/>
      <c r="L54" s="21"/>
      <c r="M54" s="21"/>
      <c r="N54" s="21"/>
      <c r="O54" s="21"/>
      <c r="P54" s="21"/>
      <c r="Q54" s="21"/>
      <c r="R54" s="21"/>
      <c r="S54" s="21"/>
      <c r="T54" s="21"/>
      <c r="U54" s="21"/>
      <c r="V54" s="21"/>
      <c r="W54" s="21"/>
      <c r="X54" s="21"/>
      <c r="Y54" s="21"/>
      <c r="Z54" s="21"/>
      <c r="AA54" s="21"/>
      <c r="AB54" s="21"/>
    </row>
    <row r="55" spans="1:28" s="1" customFormat="1" ht="31.5">
      <c r="A55" s="49" t="s">
        <v>50</v>
      </c>
      <c r="B55" s="32" t="s">
        <v>49</v>
      </c>
      <c r="C55" s="24">
        <f aca="true" t="shared" si="26" ref="C55:H55">C56+C58+C59</f>
        <v>242501</v>
      </c>
      <c r="D55" s="24">
        <f t="shared" si="26"/>
        <v>242502</v>
      </c>
      <c r="E55" s="24">
        <f t="shared" si="26"/>
        <v>242503</v>
      </c>
      <c r="F55" s="24">
        <f t="shared" si="26"/>
        <v>242504</v>
      </c>
      <c r="G55" s="24">
        <f t="shared" si="26"/>
        <v>242505</v>
      </c>
      <c r="H55" s="24">
        <f t="shared" si="26"/>
        <v>242506</v>
      </c>
      <c r="I55" s="24">
        <f>I56+I58+I59+I57</f>
        <v>267000</v>
      </c>
      <c r="J55" s="3"/>
      <c r="K55" s="3"/>
      <c r="L55" s="3"/>
      <c r="M55" s="3"/>
      <c r="N55" s="3"/>
      <c r="O55" s="3"/>
      <c r="P55" s="3"/>
      <c r="Q55" s="3"/>
      <c r="R55" s="3"/>
      <c r="S55" s="3"/>
      <c r="T55" s="3"/>
      <c r="U55" s="3"/>
      <c r="V55" s="3"/>
      <c r="W55" s="3"/>
      <c r="X55" s="3"/>
      <c r="Y55" s="3"/>
      <c r="Z55" s="3"/>
      <c r="AA55" s="3"/>
      <c r="AB55" s="3"/>
    </row>
    <row r="56" spans="1:28" s="1" customFormat="1" ht="31.5">
      <c r="A56" s="40" t="s">
        <v>148</v>
      </c>
      <c r="B56" s="33" t="s">
        <v>149</v>
      </c>
      <c r="C56" s="25">
        <f aca="true" t="shared" si="27" ref="C56:H56">11000+9000</f>
        <v>20000</v>
      </c>
      <c r="D56" s="25">
        <f t="shared" si="27"/>
        <v>20000</v>
      </c>
      <c r="E56" s="25">
        <f t="shared" si="27"/>
        <v>20000</v>
      </c>
      <c r="F56" s="25">
        <f t="shared" si="27"/>
        <v>20000</v>
      </c>
      <c r="G56" s="25">
        <f t="shared" si="27"/>
        <v>20000</v>
      </c>
      <c r="H56" s="25">
        <f t="shared" si="27"/>
        <v>20000</v>
      </c>
      <c r="I56" s="25">
        <f>4000+32000</f>
        <v>36000</v>
      </c>
      <c r="J56" s="3">
        <v>32000</v>
      </c>
      <c r="K56" s="3"/>
      <c r="L56" s="3"/>
      <c r="M56" s="3"/>
      <c r="N56" s="3"/>
      <c r="O56" s="3"/>
      <c r="P56" s="3"/>
      <c r="Q56" s="3"/>
      <c r="R56" s="3"/>
      <c r="S56" s="3"/>
      <c r="T56" s="3"/>
      <c r="U56" s="3"/>
      <c r="V56" s="3"/>
      <c r="W56" s="3"/>
      <c r="X56" s="3"/>
      <c r="Y56" s="3"/>
      <c r="Z56" s="3"/>
      <c r="AA56" s="3"/>
      <c r="AB56" s="3"/>
    </row>
    <row r="57" spans="1:28" s="1" customFormat="1" ht="31.5">
      <c r="A57" s="40" t="s">
        <v>179</v>
      </c>
      <c r="B57" s="33" t="s">
        <v>168</v>
      </c>
      <c r="C57" s="25"/>
      <c r="D57" s="25"/>
      <c r="E57" s="25"/>
      <c r="F57" s="25"/>
      <c r="G57" s="25"/>
      <c r="H57" s="25"/>
      <c r="I57" s="25">
        <v>1000</v>
      </c>
      <c r="J57" s="3">
        <v>1000</v>
      </c>
      <c r="K57" s="3"/>
      <c r="L57" s="3"/>
      <c r="M57" s="3"/>
      <c r="N57" s="3"/>
      <c r="O57" s="3"/>
      <c r="P57" s="3"/>
      <c r="Q57" s="3"/>
      <c r="R57" s="3"/>
      <c r="S57" s="3"/>
      <c r="T57" s="3"/>
      <c r="U57" s="3"/>
      <c r="V57" s="3"/>
      <c r="W57" s="3"/>
      <c r="X57" s="3"/>
      <c r="Y57" s="3"/>
      <c r="Z57" s="3"/>
      <c r="AA57" s="3"/>
      <c r="AB57" s="3"/>
    </row>
    <row r="58" spans="1:28" s="1" customFormat="1" ht="15.75">
      <c r="A58" s="40" t="s">
        <v>151</v>
      </c>
      <c r="B58" s="33" t="s">
        <v>150</v>
      </c>
      <c r="C58" s="25">
        <v>100501</v>
      </c>
      <c r="D58" s="25">
        <v>100502</v>
      </c>
      <c r="E58" s="25">
        <v>100503</v>
      </c>
      <c r="F58" s="25">
        <v>100504</v>
      </c>
      <c r="G58" s="25">
        <v>100505</v>
      </c>
      <c r="H58" s="25">
        <v>100506</v>
      </c>
      <c r="I58" s="25">
        <f>16000+175000</f>
        <v>191000</v>
      </c>
      <c r="J58" s="3">
        <v>175000</v>
      </c>
      <c r="K58" s="3"/>
      <c r="L58" s="3"/>
      <c r="M58" s="3"/>
      <c r="N58" s="3"/>
      <c r="O58" s="3"/>
      <c r="P58" s="3"/>
      <c r="Q58" s="3"/>
      <c r="R58" s="3"/>
      <c r="S58" s="3"/>
      <c r="T58" s="3"/>
      <c r="U58" s="3"/>
      <c r="V58" s="3"/>
      <c r="W58" s="3"/>
      <c r="X58" s="3"/>
      <c r="Y58" s="3"/>
      <c r="Z58" s="3"/>
      <c r="AA58" s="3"/>
      <c r="AB58" s="3"/>
    </row>
    <row r="59" spans="1:28" s="1" customFormat="1" ht="15.75">
      <c r="A59" s="40" t="s">
        <v>152</v>
      </c>
      <c r="B59" s="33" t="s">
        <v>153</v>
      </c>
      <c r="C59" s="25">
        <f aca="true" t="shared" si="28" ref="C59:H59">12000+110000</f>
        <v>122000</v>
      </c>
      <c r="D59" s="25">
        <f t="shared" si="28"/>
        <v>122000</v>
      </c>
      <c r="E59" s="25">
        <f t="shared" si="28"/>
        <v>122000</v>
      </c>
      <c r="F59" s="25">
        <f t="shared" si="28"/>
        <v>122000</v>
      </c>
      <c r="G59" s="25">
        <f t="shared" si="28"/>
        <v>122000</v>
      </c>
      <c r="H59" s="25">
        <f t="shared" si="28"/>
        <v>122000</v>
      </c>
      <c r="I59" s="25">
        <f>35000+4000</f>
        <v>39000</v>
      </c>
      <c r="J59" s="3">
        <v>4000</v>
      </c>
      <c r="K59" s="3"/>
      <c r="L59" s="3"/>
      <c r="M59" s="3"/>
      <c r="N59" s="3"/>
      <c r="O59" s="3"/>
      <c r="P59" s="3"/>
      <c r="Q59" s="3"/>
      <c r="R59" s="3"/>
      <c r="S59" s="3"/>
      <c r="T59" s="3"/>
      <c r="U59" s="3"/>
      <c r="V59" s="3"/>
      <c r="W59" s="3"/>
      <c r="X59" s="3"/>
      <c r="Y59" s="3"/>
      <c r="Z59" s="3"/>
      <c r="AA59" s="3"/>
      <c r="AB59" s="3"/>
    </row>
    <row r="60" spans="1:9" ht="15.75">
      <c r="A60" s="50" t="s">
        <v>52</v>
      </c>
      <c r="B60" s="32" t="s">
        <v>51</v>
      </c>
      <c r="C60" s="24" t="e">
        <f>C61+C63+#REF!+#REF!+#REF!+#REF!+#REF!</f>
        <v>#REF!</v>
      </c>
      <c r="D60" s="24" t="e">
        <f>D61+D63+#REF!+#REF!+#REF!+#REF!+#REF!</f>
        <v>#REF!</v>
      </c>
      <c r="E60" s="24" t="e">
        <f>E61+E63+#REF!+#REF!+#REF!+#REF!+#REF!</f>
        <v>#REF!</v>
      </c>
      <c r="F60" s="24" t="e">
        <f>F61+F63+#REF!+#REF!+#REF!+#REF!+#REF!</f>
        <v>#REF!</v>
      </c>
      <c r="G60" s="24" t="e">
        <f>G61+G63+#REF!+#REF!+#REF!+#REF!+#REF!</f>
        <v>#REF!</v>
      </c>
      <c r="H60" s="24" t="e">
        <f>H61+H63+#REF!+#REF!+#REF!+#REF!+#REF!</f>
        <v>#REF!</v>
      </c>
      <c r="I60" s="24">
        <f>I61+I63+I64+I65+I66+I67+I68</f>
        <v>136000</v>
      </c>
    </row>
    <row r="61" spans="1:9" ht="31.5">
      <c r="A61" s="49" t="s">
        <v>88</v>
      </c>
      <c r="B61" s="32" t="s">
        <v>89</v>
      </c>
      <c r="C61" s="24">
        <f aca="true" t="shared" si="29" ref="C61:H61">C62</f>
        <v>20000</v>
      </c>
      <c r="D61" s="24">
        <f t="shared" si="29"/>
        <v>20000</v>
      </c>
      <c r="E61" s="24">
        <f t="shared" si="29"/>
        <v>20000</v>
      </c>
      <c r="F61" s="24">
        <f t="shared" si="29"/>
        <v>20000</v>
      </c>
      <c r="G61" s="24">
        <f t="shared" si="29"/>
        <v>20000</v>
      </c>
      <c r="H61" s="24">
        <f t="shared" si="29"/>
        <v>20000</v>
      </c>
      <c r="I61" s="24">
        <f>I62</f>
        <v>12000</v>
      </c>
    </row>
    <row r="62" spans="1:10" ht="78.75">
      <c r="A62" s="49" t="s">
        <v>90</v>
      </c>
      <c r="B62" s="32" t="s">
        <v>91</v>
      </c>
      <c r="C62" s="24">
        <f aca="true" t="shared" si="30" ref="C62:H62">7000+13000</f>
        <v>20000</v>
      </c>
      <c r="D62" s="24">
        <f t="shared" si="30"/>
        <v>20000</v>
      </c>
      <c r="E62" s="24">
        <f t="shared" si="30"/>
        <v>20000</v>
      </c>
      <c r="F62" s="24">
        <f t="shared" si="30"/>
        <v>20000</v>
      </c>
      <c r="G62" s="24">
        <f t="shared" si="30"/>
        <v>20000</v>
      </c>
      <c r="H62" s="24">
        <f t="shared" si="30"/>
        <v>20000</v>
      </c>
      <c r="I62" s="24">
        <f>20000-8000</f>
        <v>12000</v>
      </c>
      <c r="J62" s="2">
        <v>-8000</v>
      </c>
    </row>
    <row r="63" spans="1:9" ht="63">
      <c r="A63" s="49" t="s">
        <v>92</v>
      </c>
      <c r="B63" s="32" t="s">
        <v>93</v>
      </c>
      <c r="C63" s="24">
        <v>3001</v>
      </c>
      <c r="D63" s="24">
        <v>3002</v>
      </c>
      <c r="E63" s="24">
        <v>3003</v>
      </c>
      <c r="F63" s="24">
        <v>3004</v>
      </c>
      <c r="G63" s="24">
        <v>3005</v>
      </c>
      <c r="H63" s="24">
        <v>3006</v>
      </c>
      <c r="I63" s="24">
        <v>3000</v>
      </c>
    </row>
    <row r="64" spans="1:10" ht="63">
      <c r="A64" s="49" t="s">
        <v>180</v>
      </c>
      <c r="B64" s="32" t="s">
        <v>163</v>
      </c>
      <c r="C64" s="24"/>
      <c r="D64" s="24"/>
      <c r="E64" s="24"/>
      <c r="F64" s="24"/>
      <c r="G64" s="24"/>
      <c r="H64" s="24"/>
      <c r="I64" s="24">
        <v>20000</v>
      </c>
      <c r="J64" s="2">
        <v>20000</v>
      </c>
    </row>
    <row r="65" spans="1:10" ht="31.5">
      <c r="A65" s="49" t="s">
        <v>181</v>
      </c>
      <c r="B65" s="32" t="s">
        <v>164</v>
      </c>
      <c r="C65" s="24"/>
      <c r="D65" s="24"/>
      <c r="E65" s="24"/>
      <c r="F65" s="24"/>
      <c r="G65" s="24"/>
      <c r="H65" s="24"/>
      <c r="I65" s="24">
        <v>5000</v>
      </c>
      <c r="J65" s="2">
        <v>5000</v>
      </c>
    </row>
    <row r="66" spans="1:10" ht="78.75">
      <c r="A66" s="49" t="s">
        <v>182</v>
      </c>
      <c r="B66" s="32" t="s">
        <v>165</v>
      </c>
      <c r="C66" s="24"/>
      <c r="D66" s="24"/>
      <c r="E66" s="24"/>
      <c r="F66" s="24"/>
      <c r="G66" s="24"/>
      <c r="H66" s="24"/>
      <c r="I66" s="24">
        <v>4000</v>
      </c>
      <c r="J66" s="2">
        <v>4000</v>
      </c>
    </row>
    <row r="67" spans="1:10" ht="62.25" customHeight="1">
      <c r="A67" s="49" t="s">
        <v>183</v>
      </c>
      <c r="B67" s="32" t="s">
        <v>166</v>
      </c>
      <c r="C67" s="24"/>
      <c r="D67" s="24"/>
      <c r="E67" s="24"/>
      <c r="F67" s="24"/>
      <c r="G67" s="24"/>
      <c r="H67" s="24"/>
      <c r="I67" s="24">
        <v>22000</v>
      </c>
      <c r="J67" s="2">
        <v>22000</v>
      </c>
    </row>
    <row r="68" spans="1:10" ht="47.25">
      <c r="A68" s="49" t="s">
        <v>184</v>
      </c>
      <c r="B68" s="32" t="s">
        <v>167</v>
      </c>
      <c r="C68" s="24"/>
      <c r="D68" s="24"/>
      <c r="E68" s="24"/>
      <c r="F68" s="24"/>
      <c r="G68" s="24"/>
      <c r="H68" s="24"/>
      <c r="I68" s="24">
        <v>70000</v>
      </c>
      <c r="J68" s="2">
        <v>70000</v>
      </c>
    </row>
    <row r="69" spans="1:9" ht="15.75">
      <c r="A69" s="49" t="s">
        <v>56</v>
      </c>
      <c r="B69" s="33"/>
      <c r="C69" s="24" t="e">
        <f aca="true" t="shared" si="31" ref="C69:I69">C12</f>
        <v>#REF!</v>
      </c>
      <c r="D69" s="24" t="e">
        <f t="shared" si="31"/>
        <v>#REF!</v>
      </c>
      <c r="E69" s="24" t="e">
        <f t="shared" si="31"/>
        <v>#REF!</v>
      </c>
      <c r="F69" s="24" t="e">
        <f t="shared" si="31"/>
        <v>#REF!</v>
      </c>
      <c r="G69" s="24" t="e">
        <f t="shared" si="31"/>
        <v>#REF!</v>
      </c>
      <c r="H69" s="24" t="e">
        <f t="shared" si="31"/>
        <v>#REF!</v>
      </c>
      <c r="I69" s="24">
        <f t="shared" si="31"/>
        <v>132670800</v>
      </c>
    </row>
    <row r="70" spans="1:9" ht="15.75">
      <c r="A70" s="49" t="s">
        <v>132</v>
      </c>
      <c r="B70" s="32" t="s">
        <v>53</v>
      </c>
      <c r="C70" s="24" t="e">
        <f aca="true" t="shared" si="32" ref="C70:I70">C71</f>
        <v>#REF!</v>
      </c>
      <c r="D70" s="24" t="e">
        <f t="shared" si="32"/>
        <v>#REF!</v>
      </c>
      <c r="E70" s="24" t="e">
        <f t="shared" si="32"/>
        <v>#REF!</v>
      </c>
      <c r="F70" s="24" t="e">
        <f t="shared" si="32"/>
        <v>#REF!</v>
      </c>
      <c r="G70" s="24" t="e">
        <f t="shared" si="32"/>
        <v>#REF!</v>
      </c>
      <c r="H70" s="24" t="e">
        <f t="shared" si="32"/>
        <v>#REF!</v>
      </c>
      <c r="I70" s="24">
        <f t="shared" si="32"/>
        <v>250736007</v>
      </c>
    </row>
    <row r="71" spans="1:9" ht="47.25">
      <c r="A71" s="49" t="s">
        <v>131</v>
      </c>
      <c r="B71" s="32" t="s">
        <v>0</v>
      </c>
      <c r="C71" s="24" t="e">
        <f aca="true" t="shared" si="33" ref="C71:I71">C72+C86+C116+C77</f>
        <v>#REF!</v>
      </c>
      <c r="D71" s="24" t="e">
        <f t="shared" si="33"/>
        <v>#REF!</v>
      </c>
      <c r="E71" s="24" t="e">
        <f t="shared" si="33"/>
        <v>#REF!</v>
      </c>
      <c r="F71" s="24" t="e">
        <f t="shared" si="33"/>
        <v>#REF!</v>
      </c>
      <c r="G71" s="24" t="e">
        <f t="shared" si="33"/>
        <v>#REF!</v>
      </c>
      <c r="H71" s="24" t="e">
        <f t="shared" si="33"/>
        <v>#REF!</v>
      </c>
      <c r="I71" s="24">
        <f t="shared" si="33"/>
        <v>250736007</v>
      </c>
    </row>
    <row r="72" spans="1:9" ht="31.5">
      <c r="A72" s="49" t="s">
        <v>159</v>
      </c>
      <c r="B72" s="32" t="s">
        <v>54</v>
      </c>
      <c r="C72" s="24">
        <f aca="true" t="shared" si="34" ref="C72:I72">C73+C75</f>
        <v>113669801</v>
      </c>
      <c r="D72" s="24">
        <f t="shared" si="34"/>
        <v>113669802</v>
      </c>
      <c r="E72" s="24">
        <f t="shared" si="34"/>
        <v>113669803</v>
      </c>
      <c r="F72" s="24">
        <f t="shared" si="34"/>
        <v>113669804</v>
      </c>
      <c r="G72" s="24">
        <f t="shared" si="34"/>
        <v>113669805</v>
      </c>
      <c r="H72" s="24">
        <f t="shared" si="34"/>
        <v>113669806</v>
      </c>
      <c r="I72" s="24">
        <f t="shared" si="34"/>
        <v>110875000</v>
      </c>
    </row>
    <row r="73" spans="1:9" ht="15.75">
      <c r="A73" s="49" t="s">
        <v>17</v>
      </c>
      <c r="B73" s="32" t="s">
        <v>18</v>
      </c>
      <c r="C73" s="24">
        <f aca="true" t="shared" si="35" ref="C73:I73">C74</f>
        <v>1969001</v>
      </c>
      <c r="D73" s="24">
        <f t="shared" si="35"/>
        <v>1969002</v>
      </c>
      <c r="E73" s="24">
        <f t="shared" si="35"/>
        <v>1969003</v>
      </c>
      <c r="F73" s="24">
        <f t="shared" si="35"/>
        <v>1969004</v>
      </c>
      <c r="G73" s="24">
        <f t="shared" si="35"/>
        <v>1969005</v>
      </c>
      <c r="H73" s="24">
        <f t="shared" si="35"/>
        <v>1969006</v>
      </c>
      <c r="I73" s="24">
        <f t="shared" si="35"/>
        <v>1996000</v>
      </c>
    </row>
    <row r="74" spans="1:28" s="1" customFormat="1" ht="31.5">
      <c r="A74" s="40" t="s">
        <v>130</v>
      </c>
      <c r="B74" s="33" t="s">
        <v>15</v>
      </c>
      <c r="C74" s="25">
        <v>1969001</v>
      </c>
      <c r="D74" s="25">
        <v>1969002</v>
      </c>
      <c r="E74" s="25">
        <v>1969003</v>
      </c>
      <c r="F74" s="25">
        <v>1969004</v>
      </c>
      <c r="G74" s="25">
        <v>1969005</v>
      </c>
      <c r="H74" s="25">
        <v>1969006</v>
      </c>
      <c r="I74" s="25">
        <v>1996000</v>
      </c>
      <c r="J74" s="3"/>
      <c r="K74" s="3"/>
      <c r="L74" s="3"/>
      <c r="M74" s="3"/>
      <c r="N74" s="3"/>
      <c r="O74" s="3"/>
      <c r="P74" s="3"/>
      <c r="Q74" s="3"/>
      <c r="R74" s="3"/>
      <c r="S74" s="3"/>
      <c r="T74" s="3"/>
      <c r="U74" s="3"/>
      <c r="V74" s="3"/>
      <c r="W74" s="3"/>
      <c r="X74" s="3"/>
      <c r="Y74" s="3"/>
      <c r="Z74" s="3"/>
      <c r="AA74" s="3"/>
      <c r="AB74" s="3"/>
    </row>
    <row r="75" spans="1:28" s="15" customFormat="1" ht="47.25">
      <c r="A75" s="49" t="s">
        <v>129</v>
      </c>
      <c r="B75" s="32" t="s">
        <v>16</v>
      </c>
      <c r="C75" s="24">
        <f aca="true" t="shared" si="36" ref="C75:I75">C76</f>
        <v>111700800</v>
      </c>
      <c r="D75" s="24">
        <f t="shared" si="36"/>
        <v>111700800</v>
      </c>
      <c r="E75" s="24">
        <f t="shared" si="36"/>
        <v>111700800</v>
      </c>
      <c r="F75" s="24">
        <f t="shared" si="36"/>
        <v>111700800</v>
      </c>
      <c r="G75" s="24">
        <f t="shared" si="36"/>
        <v>111700800</v>
      </c>
      <c r="H75" s="24">
        <f t="shared" si="36"/>
        <v>111700800</v>
      </c>
      <c r="I75" s="24">
        <f t="shared" si="36"/>
        <v>108879000</v>
      </c>
      <c r="J75" s="5"/>
      <c r="K75" s="5"/>
      <c r="L75" s="5"/>
      <c r="M75" s="5"/>
      <c r="N75" s="5"/>
      <c r="O75" s="5"/>
      <c r="P75" s="5"/>
      <c r="Q75" s="5"/>
      <c r="R75" s="5"/>
      <c r="S75" s="5"/>
      <c r="T75" s="5"/>
      <c r="U75" s="5"/>
      <c r="V75" s="5"/>
      <c r="W75" s="5"/>
      <c r="X75" s="5"/>
      <c r="Y75" s="5"/>
      <c r="Z75" s="5"/>
      <c r="AA75" s="5"/>
      <c r="AB75" s="5"/>
    </row>
    <row r="76" spans="1:28" s="13" customFormat="1" ht="47.25">
      <c r="A76" s="40" t="s">
        <v>128</v>
      </c>
      <c r="B76" s="33" t="s">
        <v>14</v>
      </c>
      <c r="C76" s="25">
        <f aca="true" t="shared" si="37" ref="C76:H76">124112000-12411200</f>
        <v>111700800</v>
      </c>
      <c r="D76" s="25">
        <f t="shared" si="37"/>
        <v>111700800</v>
      </c>
      <c r="E76" s="25">
        <f t="shared" si="37"/>
        <v>111700800</v>
      </c>
      <c r="F76" s="25">
        <f t="shared" si="37"/>
        <v>111700800</v>
      </c>
      <c r="G76" s="25">
        <f t="shared" si="37"/>
        <v>111700800</v>
      </c>
      <c r="H76" s="25">
        <f t="shared" si="37"/>
        <v>111700800</v>
      </c>
      <c r="I76" s="25">
        <v>108879000</v>
      </c>
      <c r="J76" s="12"/>
      <c r="K76" s="12"/>
      <c r="L76" s="12"/>
      <c r="M76" s="12"/>
      <c r="N76" s="12"/>
      <c r="O76" s="12"/>
      <c r="P76" s="12"/>
      <c r="Q76" s="12"/>
      <c r="R76" s="12"/>
      <c r="S76" s="12"/>
      <c r="T76" s="12"/>
      <c r="U76" s="12"/>
      <c r="V76" s="12"/>
      <c r="W76" s="12"/>
      <c r="X76" s="12"/>
      <c r="Y76" s="12"/>
      <c r="Z76" s="12"/>
      <c r="AA76" s="12"/>
      <c r="AB76" s="12"/>
    </row>
    <row r="77" spans="1:28" s="37" customFormat="1" ht="31.5">
      <c r="A77" s="49" t="s">
        <v>104</v>
      </c>
      <c r="B77" s="32" t="s">
        <v>103</v>
      </c>
      <c r="C77" s="24" t="e">
        <f aca="true" t="shared" si="38" ref="C77:H77">C79</f>
        <v>#REF!</v>
      </c>
      <c r="D77" s="24" t="e">
        <f t="shared" si="38"/>
        <v>#REF!</v>
      </c>
      <c r="E77" s="24" t="e">
        <f t="shared" si="38"/>
        <v>#REF!</v>
      </c>
      <c r="F77" s="24" t="e">
        <f t="shared" si="38"/>
        <v>#REF!</v>
      </c>
      <c r="G77" s="24" t="e">
        <f t="shared" si="38"/>
        <v>#REF!</v>
      </c>
      <c r="H77" s="24" t="e">
        <f t="shared" si="38"/>
        <v>#REF!</v>
      </c>
      <c r="I77" s="24">
        <f>I79+I78</f>
        <v>15613900</v>
      </c>
      <c r="J77" s="11"/>
      <c r="K77" s="11"/>
      <c r="L77" s="11"/>
      <c r="M77" s="11"/>
      <c r="N77" s="11"/>
      <c r="O77" s="11"/>
      <c r="P77" s="11"/>
      <c r="Q77" s="11"/>
      <c r="R77" s="11"/>
      <c r="S77" s="11"/>
      <c r="T77" s="11"/>
      <c r="U77" s="11"/>
      <c r="V77" s="11"/>
      <c r="W77" s="11"/>
      <c r="X77" s="11"/>
      <c r="Y77" s="11"/>
      <c r="Z77" s="11"/>
      <c r="AA77" s="11"/>
      <c r="AB77" s="11"/>
    </row>
    <row r="78" spans="1:28" s="37" customFormat="1" ht="64.5" customHeight="1">
      <c r="A78" s="49" t="s">
        <v>156</v>
      </c>
      <c r="B78" s="32" t="s">
        <v>157</v>
      </c>
      <c r="C78" s="24"/>
      <c r="D78" s="24"/>
      <c r="E78" s="24"/>
      <c r="F78" s="24"/>
      <c r="G78" s="24"/>
      <c r="H78" s="24"/>
      <c r="I78" s="24">
        <v>7191300</v>
      </c>
      <c r="J78" s="11"/>
      <c r="K78" s="11"/>
      <c r="L78" s="11"/>
      <c r="M78" s="11"/>
      <c r="N78" s="11"/>
      <c r="O78" s="11"/>
      <c r="P78" s="11"/>
      <c r="Q78" s="11"/>
      <c r="R78" s="11"/>
      <c r="S78" s="11"/>
      <c r="T78" s="11"/>
      <c r="U78" s="11"/>
      <c r="V78" s="11"/>
      <c r="W78" s="11"/>
      <c r="X78" s="11"/>
      <c r="Y78" s="11"/>
      <c r="Z78" s="11"/>
      <c r="AA78" s="11"/>
      <c r="AB78" s="11"/>
    </row>
    <row r="79" spans="1:28" s="14" customFormat="1" ht="15.75">
      <c r="A79" s="49" t="s">
        <v>19</v>
      </c>
      <c r="B79" s="32" t="s">
        <v>20</v>
      </c>
      <c r="C79" s="24" t="e">
        <f aca="true" t="shared" si="39" ref="C79:I79">C80</f>
        <v>#REF!</v>
      </c>
      <c r="D79" s="24" t="e">
        <f t="shared" si="39"/>
        <v>#REF!</v>
      </c>
      <c r="E79" s="24" t="e">
        <f t="shared" si="39"/>
        <v>#REF!</v>
      </c>
      <c r="F79" s="24" t="e">
        <f t="shared" si="39"/>
        <v>#REF!</v>
      </c>
      <c r="G79" s="24" t="e">
        <f t="shared" si="39"/>
        <v>#REF!</v>
      </c>
      <c r="H79" s="24" t="e">
        <f t="shared" si="39"/>
        <v>#REF!</v>
      </c>
      <c r="I79" s="24">
        <f t="shared" si="39"/>
        <v>8422600</v>
      </c>
      <c r="J79" s="12"/>
      <c r="K79" s="12"/>
      <c r="L79" s="12"/>
      <c r="M79" s="12"/>
      <c r="N79" s="12"/>
      <c r="O79" s="12"/>
      <c r="P79" s="12"/>
      <c r="Q79" s="12"/>
      <c r="R79" s="12"/>
      <c r="S79" s="12"/>
      <c r="T79" s="12"/>
      <c r="U79" s="12"/>
      <c r="V79" s="12"/>
      <c r="W79" s="12"/>
      <c r="X79" s="12"/>
      <c r="Y79" s="12"/>
      <c r="Z79" s="12"/>
      <c r="AA79" s="12"/>
      <c r="AB79" s="12"/>
    </row>
    <row r="80" spans="1:9" s="12" customFormat="1" ht="15.75">
      <c r="A80" s="40" t="s">
        <v>11</v>
      </c>
      <c r="B80" s="33" t="s">
        <v>21</v>
      </c>
      <c r="C80" s="25" t="e">
        <f>C81+C82+C83+C84+#REF!</f>
        <v>#REF!</v>
      </c>
      <c r="D80" s="25" t="e">
        <f>D81+D82+D83+D84+#REF!</f>
        <v>#REF!</v>
      </c>
      <c r="E80" s="25" t="e">
        <f>E81+E82+E83+E84+#REF!</f>
        <v>#REF!</v>
      </c>
      <c r="F80" s="25" t="e">
        <f>F81+F82+F83+F84+#REF!</f>
        <v>#REF!</v>
      </c>
      <c r="G80" s="25" t="e">
        <f>G81+G82+G83+G84+#REF!</f>
        <v>#REF!</v>
      </c>
      <c r="H80" s="25" t="e">
        <f>H81+H82+H83+H84+#REF!</f>
        <v>#REF!</v>
      </c>
      <c r="I80" s="25">
        <f>I81+I82+I83+I84+I85</f>
        <v>8422600</v>
      </c>
    </row>
    <row r="81" spans="1:9" s="12" customFormat="1" ht="78.75">
      <c r="A81" s="40" t="s">
        <v>107</v>
      </c>
      <c r="B81" s="33" t="s">
        <v>21</v>
      </c>
      <c r="C81" s="25">
        <f aca="true" t="shared" si="40" ref="C81:H81">136600-400</f>
        <v>136200</v>
      </c>
      <c r="D81" s="25">
        <f t="shared" si="40"/>
        <v>136200</v>
      </c>
      <c r="E81" s="25">
        <f t="shared" si="40"/>
        <v>136200</v>
      </c>
      <c r="F81" s="25">
        <f t="shared" si="40"/>
        <v>136200</v>
      </c>
      <c r="G81" s="25">
        <f t="shared" si="40"/>
        <v>136200</v>
      </c>
      <c r="H81" s="25">
        <f t="shared" si="40"/>
        <v>136200</v>
      </c>
      <c r="I81" s="25">
        <v>166700</v>
      </c>
    </row>
    <row r="82" spans="1:9" s="12" customFormat="1" ht="78.75">
      <c r="A82" s="40" t="s">
        <v>108</v>
      </c>
      <c r="B82" s="33" t="s">
        <v>21</v>
      </c>
      <c r="C82" s="25">
        <v>5969700</v>
      </c>
      <c r="D82" s="25">
        <v>5969700</v>
      </c>
      <c r="E82" s="25">
        <v>5969700</v>
      </c>
      <c r="F82" s="25">
        <v>5969700</v>
      </c>
      <c r="G82" s="25">
        <v>5969700</v>
      </c>
      <c r="H82" s="25">
        <v>5969700</v>
      </c>
      <c r="I82" s="25">
        <v>5415300</v>
      </c>
    </row>
    <row r="83" spans="1:9" s="11" customFormat="1" ht="63">
      <c r="A83" s="40" t="s">
        <v>126</v>
      </c>
      <c r="B83" s="33" t="s">
        <v>21</v>
      </c>
      <c r="C83" s="25">
        <v>248600</v>
      </c>
      <c r="D83" s="25">
        <v>248600</v>
      </c>
      <c r="E83" s="25">
        <v>248600</v>
      </c>
      <c r="F83" s="25">
        <v>248600</v>
      </c>
      <c r="G83" s="25">
        <v>248600</v>
      </c>
      <c r="H83" s="25">
        <v>248600</v>
      </c>
      <c r="I83" s="25">
        <v>278300</v>
      </c>
    </row>
    <row r="84" spans="1:9" s="5" customFormat="1" ht="63">
      <c r="A84" s="40" t="s">
        <v>127</v>
      </c>
      <c r="B84" s="33" t="s">
        <v>21</v>
      </c>
      <c r="C84" s="25">
        <v>11400</v>
      </c>
      <c r="D84" s="25">
        <v>11400</v>
      </c>
      <c r="E84" s="25">
        <v>11400</v>
      </c>
      <c r="F84" s="25">
        <v>11400</v>
      </c>
      <c r="G84" s="25">
        <v>11400</v>
      </c>
      <c r="H84" s="25">
        <v>11400</v>
      </c>
      <c r="I84" s="25">
        <v>11400</v>
      </c>
    </row>
    <row r="85" spans="1:10" s="5" customFormat="1" ht="63">
      <c r="A85" s="40" t="s">
        <v>185</v>
      </c>
      <c r="B85" s="33" t="s">
        <v>21</v>
      </c>
      <c r="C85" s="25"/>
      <c r="D85" s="25"/>
      <c r="E85" s="25"/>
      <c r="F85" s="25"/>
      <c r="G85" s="25"/>
      <c r="H85" s="25"/>
      <c r="I85" s="25">
        <v>2550900</v>
      </c>
      <c r="J85" s="5">
        <v>2550900</v>
      </c>
    </row>
    <row r="86" spans="1:9" ht="31.5">
      <c r="A86" s="49" t="s">
        <v>160</v>
      </c>
      <c r="B86" s="32" t="s">
        <v>30</v>
      </c>
      <c r="C86" s="24">
        <f aca="true" t="shared" si="41" ref="C86:H86">C87+C91+C98+C93+C95</f>
        <v>122687017.44</v>
      </c>
      <c r="D86" s="24">
        <f t="shared" si="41"/>
        <v>122687017.44</v>
      </c>
      <c r="E86" s="24">
        <f t="shared" si="41"/>
        <v>122687017.44</v>
      </c>
      <c r="F86" s="24">
        <f t="shared" si="41"/>
        <v>122687017.44</v>
      </c>
      <c r="G86" s="24">
        <f t="shared" si="41"/>
        <v>122687017.44</v>
      </c>
      <c r="H86" s="24">
        <f t="shared" si="41"/>
        <v>122687017.44</v>
      </c>
      <c r="I86" s="24">
        <f>I87+I91+I98+I93+I95+I89</f>
        <v>124245228</v>
      </c>
    </row>
    <row r="87" spans="1:9" ht="31.5">
      <c r="A87" s="49" t="s">
        <v>22</v>
      </c>
      <c r="B87" s="32" t="s">
        <v>23</v>
      </c>
      <c r="C87" s="24">
        <f aca="true" t="shared" si="42" ref="C87:I87">C88</f>
        <v>622000</v>
      </c>
      <c r="D87" s="24">
        <f t="shared" si="42"/>
        <v>622000</v>
      </c>
      <c r="E87" s="24">
        <f t="shared" si="42"/>
        <v>622000</v>
      </c>
      <c r="F87" s="24">
        <f t="shared" si="42"/>
        <v>622000</v>
      </c>
      <c r="G87" s="24">
        <f t="shared" si="42"/>
        <v>622000</v>
      </c>
      <c r="H87" s="24">
        <f t="shared" si="42"/>
        <v>622000</v>
      </c>
      <c r="I87" s="24">
        <f t="shared" si="42"/>
        <v>684900</v>
      </c>
    </row>
    <row r="88" spans="1:9" ht="31.5">
      <c r="A88" s="40" t="s">
        <v>191</v>
      </c>
      <c r="B88" s="33" t="s">
        <v>24</v>
      </c>
      <c r="C88" s="25">
        <f aca="true" t="shared" si="43" ref="C88:H88">650400+40700-69100</f>
        <v>622000</v>
      </c>
      <c r="D88" s="25">
        <f t="shared" si="43"/>
        <v>622000</v>
      </c>
      <c r="E88" s="25">
        <f t="shared" si="43"/>
        <v>622000</v>
      </c>
      <c r="F88" s="25">
        <f t="shared" si="43"/>
        <v>622000</v>
      </c>
      <c r="G88" s="25">
        <f t="shared" si="43"/>
        <v>622000</v>
      </c>
      <c r="H88" s="25">
        <f t="shared" si="43"/>
        <v>622000</v>
      </c>
      <c r="I88" s="25">
        <v>684900</v>
      </c>
    </row>
    <row r="89" spans="1:9" s="3" customFormat="1" ht="47.25">
      <c r="A89" s="49" t="s">
        <v>115</v>
      </c>
      <c r="B89" s="32" t="s">
        <v>114</v>
      </c>
      <c r="C89" s="24"/>
      <c r="D89" s="24"/>
      <c r="E89" s="24"/>
      <c r="F89" s="24"/>
      <c r="G89" s="24"/>
      <c r="H89" s="24"/>
      <c r="I89" s="24">
        <f>I90</f>
        <v>5130</v>
      </c>
    </row>
    <row r="90" spans="1:9" s="3" customFormat="1" ht="53.25" customHeight="1">
      <c r="A90" s="40" t="s">
        <v>190</v>
      </c>
      <c r="B90" s="33" t="s">
        <v>113</v>
      </c>
      <c r="C90" s="25"/>
      <c r="D90" s="25"/>
      <c r="E90" s="25"/>
      <c r="F90" s="25"/>
      <c r="G90" s="25"/>
      <c r="H90" s="25"/>
      <c r="I90" s="25">
        <v>5130</v>
      </c>
    </row>
    <row r="91" spans="1:9" s="3" customFormat="1" ht="33" customHeight="1">
      <c r="A91" s="49" t="s">
        <v>188</v>
      </c>
      <c r="B91" s="32" t="s">
        <v>25</v>
      </c>
      <c r="C91" s="24">
        <f aca="true" t="shared" si="44" ref="C91:I91">C92</f>
        <v>281800</v>
      </c>
      <c r="D91" s="24">
        <f t="shared" si="44"/>
        <v>281800</v>
      </c>
      <c r="E91" s="24">
        <f t="shared" si="44"/>
        <v>281800</v>
      </c>
      <c r="F91" s="24">
        <f t="shared" si="44"/>
        <v>281800</v>
      </c>
      <c r="G91" s="24">
        <f t="shared" si="44"/>
        <v>281800</v>
      </c>
      <c r="H91" s="24">
        <f t="shared" si="44"/>
        <v>281800</v>
      </c>
      <c r="I91" s="24">
        <f t="shared" si="44"/>
        <v>291400</v>
      </c>
    </row>
    <row r="92" spans="1:9" s="3" customFormat="1" ht="49.5" customHeight="1">
      <c r="A92" s="40" t="s">
        <v>189</v>
      </c>
      <c r="B92" s="33" t="s">
        <v>26</v>
      </c>
      <c r="C92" s="25">
        <f aca="true" t="shared" si="45" ref="C92:H92">275600-21400+27600</f>
        <v>281800</v>
      </c>
      <c r="D92" s="25">
        <f t="shared" si="45"/>
        <v>281800</v>
      </c>
      <c r="E92" s="25">
        <f t="shared" si="45"/>
        <v>281800</v>
      </c>
      <c r="F92" s="25">
        <f t="shared" si="45"/>
        <v>281800</v>
      </c>
      <c r="G92" s="25">
        <f t="shared" si="45"/>
        <v>281800</v>
      </c>
      <c r="H92" s="25">
        <f t="shared" si="45"/>
        <v>281800</v>
      </c>
      <c r="I92" s="25">
        <v>291400</v>
      </c>
    </row>
    <row r="93" spans="1:9" ht="47.25">
      <c r="A93" s="49" t="s">
        <v>125</v>
      </c>
      <c r="B93" s="32" t="s">
        <v>99</v>
      </c>
      <c r="C93" s="24">
        <f aca="true" t="shared" si="46" ref="C93:I93">C94</f>
        <v>2880600</v>
      </c>
      <c r="D93" s="24">
        <f t="shared" si="46"/>
        <v>2880600</v>
      </c>
      <c r="E93" s="24">
        <f t="shared" si="46"/>
        <v>2880600</v>
      </c>
      <c r="F93" s="24">
        <f t="shared" si="46"/>
        <v>2880600</v>
      </c>
      <c r="G93" s="24">
        <f t="shared" si="46"/>
        <v>2880600</v>
      </c>
      <c r="H93" s="24">
        <f t="shared" si="46"/>
        <v>2880600</v>
      </c>
      <c r="I93" s="24">
        <f t="shared" si="46"/>
        <v>3536400</v>
      </c>
    </row>
    <row r="94" spans="1:9" ht="47.25">
      <c r="A94" s="40" t="s">
        <v>192</v>
      </c>
      <c r="B94" s="33" t="s">
        <v>100</v>
      </c>
      <c r="C94" s="25">
        <f aca="true" t="shared" si="47" ref="C94:H94">3160400-279800</f>
        <v>2880600</v>
      </c>
      <c r="D94" s="25">
        <f t="shared" si="47"/>
        <v>2880600</v>
      </c>
      <c r="E94" s="25">
        <f t="shared" si="47"/>
        <v>2880600</v>
      </c>
      <c r="F94" s="25">
        <f t="shared" si="47"/>
        <v>2880600</v>
      </c>
      <c r="G94" s="25">
        <f t="shared" si="47"/>
        <v>2880600</v>
      </c>
      <c r="H94" s="25">
        <f t="shared" si="47"/>
        <v>2880600</v>
      </c>
      <c r="I94" s="25">
        <v>3536400</v>
      </c>
    </row>
    <row r="95" spans="1:28" s="1" customFormat="1" ht="78.75">
      <c r="A95" s="49" t="s">
        <v>124</v>
      </c>
      <c r="B95" s="32" t="s">
        <v>102</v>
      </c>
      <c r="C95" s="24">
        <f aca="true" t="shared" si="48" ref="C95:I95">C96+C97</f>
        <v>1803200</v>
      </c>
      <c r="D95" s="24">
        <f t="shared" si="48"/>
        <v>1803200</v>
      </c>
      <c r="E95" s="24">
        <f t="shared" si="48"/>
        <v>1803200</v>
      </c>
      <c r="F95" s="24">
        <f t="shared" si="48"/>
        <v>1803200</v>
      </c>
      <c r="G95" s="24">
        <f t="shared" si="48"/>
        <v>1803200</v>
      </c>
      <c r="H95" s="24">
        <f t="shared" si="48"/>
        <v>1803200</v>
      </c>
      <c r="I95" s="24">
        <f t="shared" si="48"/>
        <v>2594600</v>
      </c>
      <c r="J95" s="3"/>
      <c r="K95" s="3"/>
      <c r="L95" s="3"/>
      <c r="M95" s="3"/>
      <c r="N95" s="3"/>
      <c r="O95" s="3"/>
      <c r="P95" s="3"/>
      <c r="Q95" s="3"/>
      <c r="R95" s="3"/>
      <c r="S95" s="3"/>
      <c r="T95" s="3"/>
      <c r="U95" s="3"/>
      <c r="V95" s="3"/>
      <c r="W95" s="3"/>
      <c r="X95" s="3"/>
      <c r="Y95" s="3"/>
      <c r="Z95" s="3"/>
      <c r="AA95" s="3"/>
      <c r="AB95" s="3"/>
    </row>
    <row r="96" spans="1:9" ht="78.75">
      <c r="A96" s="40" t="s">
        <v>193</v>
      </c>
      <c r="B96" s="33" t="s">
        <v>101</v>
      </c>
      <c r="C96" s="25">
        <f aca="true" t="shared" si="49" ref="C96:H96">1780100-20900</f>
        <v>1759200</v>
      </c>
      <c r="D96" s="25">
        <f t="shared" si="49"/>
        <v>1759200</v>
      </c>
      <c r="E96" s="25">
        <f t="shared" si="49"/>
        <v>1759200</v>
      </c>
      <c r="F96" s="25">
        <f t="shared" si="49"/>
        <v>1759200</v>
      </c>
      <c r="G96" s="25">
        <f t="shared" si="49"/>
        <v>1759200</v>
      </c>
      <c r="H96" s="25">
        <f t="shared" si="49"/>
        <v>1759200</v>
      </c>
      <c r="I96" s="25">
        <v>2531300</v>
      </c>
    </row>
    <row r="97" spans="1:28" s="1" customFormat="1" ht="110.25">
      <c r="A97" s="40" t="s">
        <v>106</v>
      </c>
      <c r="B97" s="33" t="s">
        <v>101</v>
      </c>
      <c r="C97" s="25">
        <f aca="true" t="shared" si="50" ref="C97:H97">44500-500</f>
        <v>44000</v>
      </c>
      <c r="D97" s="25">
        <f t="shared" si="50"/>
        <v>44000</v>
      </c>
      <c r="E97" s="25">
        <f t="shared" si="50"/>
        <v>44000</v>
      </c>
      <c r="F97" s="25">
        <f t="shared" si="50"/>
        <v>44000</v>
      </c>
      <c r="G97" s="25">
        <f t="shared" si="50"/>
        <v>44000</v>
      </c>
      <c r="H97" s="25">
        <f t="shared" si="50"/>
        <v>44000</v>
      </c>
      <c r="I97" s="25">
        <v>63300</v>
      </c>
      <c r="J97" s="3"/>
      <c r="K97" s="3"/>
      <c r="L97" s="3"/>
      <c r="M97" s="3"/>
      <c r="N97" s="3"/>
      <c r="O97" s="3"/>
      <c r="P97" s="3"/>
      <c r="Q97" s="3"/>
      <c r="R97" s="3"/>
      <c r="S97" s="3"/>
      <c r="T97" s="3"/>
      <c r="U97" s="3"/>
      <c r="V97" s="3"/>
      <c r="W97" s="3"/>
      <c r="X97" s="3"/>
      <c r="Y97" s="3"/>
      <c r="Z97" s="3"/>
      <c r="AA97" s="3"/>
      <c r="AB97" s="3"/>
    </row>
    <row r="98" spans="1:9" ht="15.75">
      <c r="A98" s="49" t="s">
        <v>27</v>
      </c>
      <c r="B98" s="32" t="s">
        <v>28</v>
      </c>
      <c r="C98" s="24">
        <f aca="true" t="shared" si="51" ref="C98:I98">C99</f>
        <v>117099417.44</v>
      </c>
      <c r="D98" s="24">
        <f t="shared" si="51"/>
        <v>117099417.44</v>
      </c>
      <c r="E98" s="24">
        <f t="shared" si="51"/>
        <v>117099417.44</v>
      </c>
      <c r="F98" s="24">
        <f t="shared" si="51"/>
        <v>117099417.44</v>
      </c>
      <c r="G98" s="24">
        <f t="shared" si="51"/>
        <v>117099417.44</v>
      </c>
      <c r="H98" s="24">
        <f t="shared" si="51"/>
        <v>117099417.44</v>
      </c>
      <c r="I98" s="24">
        <f t="shared" si="51"/>
        <v>117132798</v>
      </c>
    </row>
    <row r="99" spans="1:9" ht="15.75">
      <c r="A99" s="40" t="s">
        <v>31</v>
      </c>
      <c r="B99" s="33" t="s">
        <v>29</v>
      </c>
      <c r="C99" s="25">
        <f aca="true" t="shared" si="52" ref="C99:I99">C100+C101+C102+C103+C104+C105+C106+C107+C108+C109+C110+C111+C112+C113+C114+C115</f>
        <v>117099417.44</v>
      </c>
      <c r="D99" s="25">
        <f t="shared" si="52"/>
        <v>117099417.44</v>
      </c>
      <c r="E99" s="25">
        <f t="shared" si="52"/>
        <v>117099417.44</v>
      </c>
      <c r="F99" s="25">
        <f t="shared" si="52"/>
        <v>117099417.44</v>
      </c>
      <c r="G99" s="25">
        <f t="shared" si="52"/>
        <v>117099417.44</v>
      </c>
      <c r="H99" s="25">
        <f t="shared" si="52"/>
        <v>117099417.44</v>
      </c>
      <c r="I99" s="25">
        <f t="shared" si="52"/>
        <v>117132798</v>
      </c>
    </row>
    <row r="100" spans="1:28" s="13" customFormat="1" ht="47.25">
      <c r="A100" s="40" t="s">
        <v>116</v>
      </c>
      <c r="B100" s="33" t="s">
        <v>29</v>
      </c>
      <c r="C100" s="25">
        <v>881000</v>
      </c>
      <c r="D100" s="25">
        <v>881000</v>
      </c>
      <c r="E100" s="25">
        <v>881000</v>
      </c>
      <c r="F100" s="25">
        <v>881000</v>
      </c>
      <c r="G100" s="25">
        <v>881000</v>
      </c>
      <c r="H100" s="25">
        <v>881000</v>
      </c>
      <c r="I100" s="25">
        <v>881000</v>
      </c>
      <c r="J100" s="12"/>
      <c r="K100" s="12"/>
      <c r="L100" s="12"/>
      <c r="M100" s="12"/>
      <c r="N100" s="12"/>
      <c r="O100" s="12"/>
      <c r="P100" s="12"/>
      <c r="Q100" s="12"/>
      <c r="R100" s="12"/>
      <c r="S100" s="12"/>
      <c r="T100" s="12"/>
      <c r="U100" s="12"/>
      <c r="V100" s="12"/>
      <c r="W100" s="12"/>
      <c r="X100" s="12"/>
      <c r="Y100" s="12"/>
      <c r="Z100" s="12"/>
      <c r="AA100" s="12"/>
      <c r="AB100" s="12"/>
    </row>
    <row r="101" spans="1:28" s="13" customFormat="1" ht="31.5">
      <c r="A101" s="40" t="s">
        <v>112</v>
      </c>
      <c r="B101" s="33" t="s">
        <v>29</v>
      </c>
      <c r="C101" s="25">
        <v>75000</v>
      </c>
      <c r="D101" s="25">
        <v>75000</v>
      </c>
      <c r="E101" s="25">
        <v>75000</v>
      </c>
      <c r="F101" s="25">
        <v>75000</v>
      </c>
      <c r="G101" s="25">
        <v>75000</v>
      </c>
      <c r="H101" s="25">
        <v>75000</v>
      </c>
      <c r="I101" s="25">
        <v>82500</v>
      </c>
      <c r="J101" s="12"/>
      <c r="K101" s="12"/>
      <c r="L101" s="12"/>
      <c r="M101" s="12"/>
      <c r="N101" s="12"/>
      <c r="O101" s="12"/>
      <c r="P101" s="12"/>
      <c r="Q101" s="12"/>
      <c r="R101" s="12"/>
      <c r="S101" s="12"/>
      <c r="T101" s="12"/>
      <c r="U101" s="12"/>
      <c r="V101" s="12"/>
      <c r="W101" s="12"/>
      <c r="X101" s="12"/>
      <c r="Y101" s="12"/>
      <c r="Z101" s="12"/>
      <c r="AA101" s="12"/>
      <c r="AB101" s="12"/>
    </row>
    <row r="102" spans="1:28" s="13" customFormat="1" ht="94.5" customHeight="1">
      <c r="A102" s="40" t="s">
        <v>117</v>
      </c>
      <c r="B102" s="33" t="s">
        <v>29</v>
      </c>
      <c r="C102" s="25">
        <v>6000</v>
      </c>
      <c r="D102" s="25">
        <v>6000</v>
      </c>
      <c r="E102" s="25">
        <v>6000</v>
      </c>
      <c r="F102" s="25">
        <v>6000</v>
      </c>
      <c r="G102" s="25">
        <v>6000</v>
      </c>
      <c r="H102" s="25">
        <v>6000</v>
      </c>
      <c r="I102" s="25">
        <v>6000</v>
      </c>
      <c r="J102" s="12"/>
      <c r="K102" s="12"/>
      <c r="L102" s="12"/>
      <c r="M102" s="12"/>
      <c r="N102" s="12"/>
      <c r="O102" s="12"/>
      <c r="P102" s="12"/>
      <c r="Q102" s="12"/>
      <c r="R102" s="12"/>
      <c r="S102" s="12"/>
      <c r="T102" s="12"/>
      <c r="U102" s="12"/>
      <c r="V102" s="12"/>
      <c r="W102" s="12"/>
      <c r="X102" s="12"/>
      <c r="Y102" s="12"/>
      <c r="Z102" s="12"/>
      <c r="AA102" s="12"/>
      <c r="AB102" s="12"/>
    </row>
    <row r="103" spans="1:28" s="13" customFormat="1" ht="81" customHeight="1">
      <c r="A103" s="40" t="s">
        <v>118</v>
      </c>
      <c r="B103" s="33" t="s">
        <v>29</v>
      </c>
      <c r="C103" s="25">
        <v>3300</v>
      </c>
      <c r="D103" s="25">
        <v>3300</v>
      </c>
      <c r="E103" s="25">
        <v>3300</v>
      </c>
      <c r="F103" s="25">
        <v>3300</v>
      </c>
      <c r="G103" s="25">
        <v>3300</v>
      </c>
      <c r="H103" s="25">
        <v>3300</v>
      </c>
      <c r="I103" s="25">
        <v>3300</v>
      </c>
      <c r="J103" s="12"/>
      <c r="K103" s="12"/>
      <c r="L103" s="12"/>
      <c r="M103" s="12"/>
      <c r="N103" s="12"/>
      <c r="O103" s="12"/>
      <c r="P103" s="12"/>
      <c r="Q103" s="12"/>
      <c r="R103" s="12"/>
      <c r="S103" s="12"/>
      <c r="T103" s="12"/>
      <c r="U103" s="12"/>
      <c r="V103" s="12"/>
      <c r="W103" s="12"/>
      <c r="X103" s="12"/>
      <c r="Y103" s="12"/>
      <c r="Z103" s="12"/>
      <c r="AA103" s="12"/>
      <c r="AB103" s="12"/>
    </row>
    <row r="104" spans="1:28" s="13" customFormat="1" ht="94.5">
      <c r="A104" s="40" t="s">
        <v>110</v>
      </c>
      <c r="B104" s="33" t="s">
        <v>29</v>
      </c>
      <c r="C104" s="25">
        <v>8600</v>
      </c>
      <c r="D104" s="25">
        <v>8600</v>
      </c>
      <c r="E104" s="25">
        <v>8600</v>
      </c>
      <c r="F104" s="25">
        <v>8600</v>
      </c>
      <c r="G104" s="25">
        <v>8600</v>
      </c>
      <c r="H104" s="25">
        <v>8600</v>
      </c>
      <c r="I104" s="25">
        <v>22000</v>
      </c>
      <c r="J104" s="12"/>
      <c r="K104" s="12"/>
      <c r="L104" s="12"/>
      <c r="M104" s="12"/>
      <c r="N104" s="12"/>
      <c r="O104" s="12"/>
      <c r="P104" s="12"/>
      <c r="Q104" s="12"/>
      <c r="R104" s="12"/>
      <c r="S104" s="12"/>
      <c r="T104" s="12"/>
      <c r="U104" s="12"/>
      <c r="V104" s="12"/>
      <c r="W104" s="12"/>
      <c r="X104" s="12"/>
      <c r="Y104" s="12"/>
      <c r="Z104" s="12"/>
      <c r="AA104" s="12"/>
      <c r="AB104" s="12"/>
    </row>
    <row r="105" spans="1:9" s="11" customFormat="1" ht="78.75">
      <c r="A105" s="40" t="s">
        <v>119</v>
      </c>
      <c r="B105" s="33" t="s">
        <v>29</v>
      </c>
      <c r="C105" s="25">
        <f aca="true" t="shared" si="53" ref="C105:H105">4400-600</f>
        <v>3800</v>
      </c>
      <c r="D105" s="25">
        <f t="shared" si="53"/>
        <v>3800</v>
      </c>
      <c r="E105" s="25">
        <f t="shared" si="53"/>
        <v>3800</v>
      </c>
      <c r="F105" s="25">
        <f t="shared" si="53"/>
        <v>3800</v>
      </c>
      <c r="G105" s="25">
        <f t="shared" si="53"/>
        <v>3800</v>
      </c>
      <c r="H105" s="25">
        <f t="shared" si="53"/>
        <v>3800</v>
      </c>
      <c r="I105" s="25">
        <v>4400</v>
      </c>
    </row>
    <row r="106" spans="1:9" s="11" customFormat="1" ht="78.75">
      <c r="A106" s="40" t="s">
        <v>120</v>
      </c>
      <c r="B106" s="33" t="s">
        <v>29</v>
      </c>
      <c r="C106" s="25">
        <f aca="true" t="shared" si="54" ref="C106:H106">206700-5500-25200</f>
        <v>176000</v>
      </c>
      <c r="D106" s="25">
        <f t="shared" si="54"/>
        <v>176000</v>
      </c>
      <c r="E106" s="25">
        <f t="shared" si="54"/>
        <v>176000</v>
      </c>
      <c r="F106" s="25">
        <f t="shared" si="54"/>
        <v>176000</v>
      </c>
      <c r="G106" s="25">
        <f t="shared" si="54"/>
        <v>176000</v>
      </c>
      <c r="H106" s="25">
        <f t="shared" si="54"/>
        <v>176000</v>
      </c>
      <c r="I106" s="25">
        <v>197500</v>
      </c>
    </row>
    <row r="107" spans="1:28" s="13" customFormat="1" ht="47.25">
      <c r="A107" s="40" t="s">
        <v>109</v>
      </c>
      <c r="B107" s="33" t="s">
        <v>29</v>
      </c>
      <c r="C107" s="25">
        <f aca="true" t="shared" si="55" ref="C107:H107">60023400-3252300+1134200</f>
        <v>57905300</v>
      </c>
      <c r="D107" s="25">
        <f t="shared" si="55"/>
        <v>57905300</v>
      </c>
      <c r="E107" s="25">
        <f t="shared" si="55"/>
        <v>57905300</v>
      </c>
      <c r="F107" s="25">
        <f t="shared" si="55"/>
        <v>57905300</v>
      </c>
      <c r="G107" s="25">
        <f t="shared" si="55"/>
        <v>57905300</v>
      </c>
      <c r="H107" s="25">
        <f t="shared" si="55"/>
        <v>57905300</v>
      </c>
      <c r="I107" s="25">
        <v>59583900</v>
      </c>
      <c r="J107" s="12"/>
      <c r="K107" s="12"/>
      <c r="L107" s="12"/>
      <c r="M107" s="12"/>
      <c r="N107" s="12"/>
      <c r="O107" s="12"/>
      <c r="P107" s="12"/>
      <c r="Q107" s="12"/>
      <c r="R107" s="12"/>
      <c r="S107" s="12"/>
      <c r="T107" s="12"/>
      <c r="U107" s="12"/>
      <c r="V107" s="12"/>
      <c r="W107" s="12"/>
      <c r="X107" s="12"/>
      <c r="Y107" s="12"/>
      <c r="Z107" s="12"/>
      <c r="AA107" s="12"/>
      <c r="AB107" s="12"/>
    </row>
    <row r="108" spans="1:28" s="13" customFormat="1" ht="63">
      <c r="A108" s="40" t="s">
        <v>86</v>
      </c>
      <c r="B108" s="33" t="s">
        <v>29</v>
      </c>
      <c r="C108" s="25">
        <f aca="true" t="shared" si="56" ref="C108:H108">46460700-1444700+6300</f>
        <v>45022300</v>
      </c>
      <c r="D108" s="25">
        <f t="shared" si="56"/>
        <v>45022300</v>
      </c>
      <c r="E108" s="25">
        <f t="shared" si="56"/>
        <v>45022300</v>
      </c>
      <c r="F108" s="25">
        <f t="shared" si="56"/>
        <v>45022300</v>
      </c>
      <c r="G108" s="25">
        <f t="shared" si="56"/>
        <v>45022300</v>
      </c>
      <c r="H108" s="25">
        <f t="shared" si="56"/>
        <v>45022300</v>
      </c>
      <c r="I108" s="25">
        <v>42230200</v>
      </c>
      <c r="J108" s="12"/>
      <c r="K108" s="12"/>
      <c r="L108" s="12"/>
      <c r="M108" s="12"/>
      <c r="N108" s="12"/>
      <c r="O108" s="12"/>
      <c r="P108" s="12"/>
      <c r="Q108" s="12"/>
      <c r="R108" s="12"/>
      <c r="S108" s="12"/>
      <c r="T108" s="12"/>
      <c r="U108" s="12"/>
      <c r="V108" s="12"/>
      <c r="W108" s="12"/>
      <c r="X108" s="12"/>
      <c r="Y108" s="12"/>
      <c r="Z108" s="12"/>
      <c r="AA108" s="12"/>
      <c r="AB108" s="12"/>
    </row>
    <row r="109" spans="1:9" s="11" customFormat="1" ht="47.25">
      <c r="A109" s="40" t="s">
        <v>194</v>
      </c>
      <c r="B109" s="33" t="s">
        <v>29</v>
      </c>
      <c r="C109" s="25">
        <f aca="true" t="shared" si="57" ref="C109:H109">1258900+88100</f>
        <v>1347000</v>
      </c>
      <c r="D109" s="25">
        <f t="shared" si="57"/>
        <v>1347000</v>
      </c>
      <c r="E109" s="25">
        <f t="shared" si="57"/>
        <v>1347000</v>
      </c>
      <c r="F109" s="25">
        <f t="shared" si="57"/>
        <v>1347000</v>
      </c>
      <c r="G109" s="25">
        <f t="shared" si="57"/>
        <v>1347000</v>
      </c>
      <c r="H109" s="25">
        <f t="shared" si="57"/>
        <v>1347000</v>
      </c>
      <c r="I109" s="25">
        <v>1595600</v>
      </c>
    </row>
    <row r="110" spans="1:9" s="11" customFormat="1" ht="78.75">
      <c r="A110" s="40" t="s">
        <v>186</v>
      </c>
      <c r="B110" s="33" t="s">
        <v>29</v>
      </c>
      <c r="C110" s="25">
        <v>78400</v>
      </c>
      <c r="D110" s="25">
        <v>78400</v>
      </c>
      <c r="E110" s="25">
        <v>78400</v>
      </c>
      <c r="F110" s="25">
        <v>78400</v>
      </c>
      <c r="G110" s="25">
        <v>78400</v>
      </c>
      <c r="H110" s="25">
        <v>78400</v>
      </c>
      <c r="I110" s="25">
        <v>65200</v>
      </c>
    </row>
    <row r="111" spans="1:10" s="11" customFormat="1" ht="78.75">
      <c r="A111" s="40" t="s">
        <v>187</v>
      </c>
      <c r="B111" s="33" t="s">
        <v>29</v>
      </c>
      <c r="C111" s="25">
        <f aca="true" t="shared" si="58" ref="C111:H111">12234300-1635100</f>
        <v>10599200</v>
      </c>
      <c r="D111" s="25">
        <f t="shared" si="58"/>
        <v>10599200</v>
      </c>
      <c r="E111" s="25">
        <f t="shared" si="58"/>
        <v>10599200</v>
      </c>
      <c r="F111" s="25">
        <f t="shared" si="58"/>
        <v>10599200</v>
      </c>
      <c r="G111" s="25">
        <f t="shared" si="58"/>
        <v>10599200</v>
      </c>
      <c r="H111" s="25">
        <f t="shared" si="58"/>
        <v>10599200</v>
      </c>
      <c r="I111" s="25">
        <f>8915400+2544100</f>
        <v>11459500</v>
      </c>
      <c r="J111" s="11">
        <v>2544100</v>
      </c>
    </row>
    <row r="112" spans="1:9" s="11" customFormat="1" ht="78.75">
      <c r="A112" s="40" t="s">
        <v>121</v>
      </c>
      <c r="B112" s="33" t="s">
        <v>29</v>
      </c>
      <c r="C112" s="25">
        <f aca="true" t="shared" si="59" ref="C112:H112">33800+200</f>
        <v>34000</v>
      </c>
      <c r="D112" s="25">
        <f t="shared" si="59"/>
        <v>34000</v>
      </c>
      <c r="E112" s="25">
        <f t="shared" si="59"/>
        <v>34000</v>
      </c>
      <c r="F112" s="25">
        <f t="shared" si="59"/>
        <v>34000</v>
      </c>
      <c r="G112" s="25">
        <f t="shared" si="59"/>
        <v>34000</v>
      </c>
      <c r="H112" s="25">
        <f t="shared" si="59"/>
        <v>34000</v>
      </c>
      <c r="I112" s="25">
        <v>37800</v>
      </c>
    </row>
    <row r="113" spans="1:9" s="11" customFormat="1" ht="94.5">
      <c r="A113" s="40" t="s">
        <v>111</v>
      </c>
      <c r="B113" s="33" t="s">
        <v>29</v>
      </c>
      <c r="C113" s="25">
        <v>881000</v>
      </c>
      <c r="D113" s="25">
        <v>881000</v>
      </c>
      <c r="E113" s="25">
        <v>881000</v>
      </c>
      <c r="F113" s="25">
        <v>881000</v>
      </c>
      <c r="G113" s="25">
        <v>881000</v>
      </c>
      <c r="H113" s="25">
        <v>881000</v>
      </c>
      <c r="I113" s="25">
        <v>881000</v>
      </c>
    </row>
    <row r="114" spans="1:9" s="3" customFormat="1" ht="32.25" customHeight="1">
      <c r="A114" s="40" t="s">
        <v>122</v>
      </c>
      <c r="B114" s="33" t="s">
        <v>29</v>
      </c>
      <c r="C114" s="25">
        <f aca="true" t="shared" si="60" ref="C114:H114">36540+24357.44</f>
        <v>60897.44</v>
      </c>
      <c r="D114" s="25">
        <f t="shared" si="60"/>
        <v>60897.44</v>
      </c>
      <c r="E114" s="25">
        <f t="shared" si="60"/>
        <v>60897.44</v>
      </c>
      <c r="F114" s="25">
        <f t="shared" si="60"/>
        <v>60897.44</v>
      </c>
      <c r="G114" s="25">
        <f t="shared" si="60"/>
        <v>60897.44</v>
      </c>
      <c r="H114" s="25">
        <f t="shared" si="60"/>
        <v>60897.44</v>
      </c>
      <c r="I114" s="25">
        <v>65278</v>
      </c>
    </row>
    <row r="115" spans="1:9" s="3" customFormat="1" ht="47.25">
      <c r="A115" s="40" t="s">
        <v>123</v>
      </c>
      <c r="B115" s="33" t="s">
        <v>29</v>
      </c>
      <c r="C115" s="25">
        <v>17620</v>
      </c>
      <c r="D115" s="25">
        <v>17620</v>
      </c>
      <c r="E115" s="25">
        <v>17620</v>
      </c>
      <c r="F115" s="25">
        <v>17620</v>
      </c>
      <c r="G115" s="25">
        <v>17620</v>
      </c>
      <c r="H115" s="25">
        <v>17620</v>
      </c>
      <c r="I115" s="25">
        <v>17620</v>
      </c>
    </row>
    <row r="116" spans="1:9" s="3" customFormat="1" ht="15.75">
      <c r="A116" s="49" t="s">
        <v>161</v>
      </c>
      <c r="B116" s="34" t="s">
        <v>36</v>
      </c>
      <c r="C116" s="24" t="e">
        <f>#REF!+C117</f>
        <v>#REF!</v>
      </c>
      <c r="D116" s="24" t="e">
        <f>#REF!+D117</f>
        <v>#REF!</v>
      </c>
      <c r="E116" s="24" t="e">
        <f>#REF!+E117</f>
        <v>#REF!</v>
      </c>
      <c r="F116" s="24" t="e">
        <f>#REF!+F117</f>
        <v>#REF!</v>
      </c>
      <c r="G116" s="24" t="e">
        <f>#REF!+G117</f>
        <v>#REF!</v>
      </c>
      <c r="H116" s="24" t="e">
        <f>#REF!+H117</f>
        <v>#REF!</v>
      </c>
      <c r="I116" s="24">
        <f>I117</f>
        <v>1879</v>
      </c>
    </row>
    <row r="117" spans="1:9" ht="63">
      <c r="A117" s="49" t="s">
        <v>162</v>
      </c>
      <c r="B117" s="34" t="s">
        <v>12</v>
      </c>
      <c r="C117" s="24">
        <f aca="true" t="shared" si="61" ref="C117:I117">C118</f>
        <v>1980</v>
      </c>
      <c r="D117" s="24">
        <f t="shared" si="61"/>
        <v>1980</v>
      </c>
      <c r="E117" s="24">
        <f t="shared" si="61"/>
        <v>1980</v>
      </c>
      <c r="F117" s="24">
        <f t="shared" si="61"/>
        <v>1980</v>
      </c>
      <c r="G117" s="24">
        <f t="shared" si="61"/>
        <v>1980</v>
      </c>
      <c r="H117" s="24">
        <f t="shared" si="61"/>
        <v>1980</v>
      </c>
      <c r="I117" s="24">
        <f t="shared" si="61"/>
        <v>1879</v>
      </c>
    </row>
    <row r="118" spans="1:10" ht="51.75" customHeight="1">
      <c r="A118" s="40" t="s">
        <v>154</v>
      </c>
      <c r="B118" s="35" t="s">
        <v>13</v>
      </c>
      <c r="C118" s="25">
        <f aca="true" t="shared" si="62" ref="C118:H118">2200-220</f>
        <v>1980</v>
      </c>
      <c r="D118" s="25">
        <f t="shared" si="62"/>
        <v>1980</v>
      </c>
      <c r="E118" s="25">
        <f t="shared" si="62"/>
        <v>1980</v>
      </c>
      <c r="F118" s="25">
        <f t="shared" si="62"/>
        <v>1980</v>
      </c>
      <c r="G118" s="25">
        <f t="shared" si="62"/>
        <v>1980</v>
      </c>
      <c r="H118" s="25">
        <f t="shared" si="62"/>
        <v>1980</v>
      </c>
      <c r="I118" s="25">
        <f>2140-261</f>
        <v>1879</v>
      </c>
      <c r="J118" s="2">
        <v>-261</v>
      </c>
    </row>
    <row r="119" spans="1:9" s="3" customFormat="1" ht="15.75">
      <c r="A119" s="50" t="s">
        <v>40</v>
      </c>
      <c r="B119" s="34"/>
      <c r="C119" s="24" t="e">
        <f aca="true" t="shared" si="63" ref="C119:I119">C69+C70</f>
        <v>#REF!</v>
      </c>
      <c r="D119" s="24" t="e">
        <f t="shared" si="63"/>
        <v>#REF!</v>
      </c>
      <c r="E119" s="24" t="e">
        <f t="shared" si="63"/>
        <v>#REF!</v>
      </c>
      <c r="F119" s="24" t="e">
        <f t="shared" si="63"/>
        <v>#REF!</v>
      </c>
      <c r="G119" s="24" t="e">
        <f t="shared" si="63"/>
        <v>#REF!</v>
      </c>
      <c r="H119" s="24" t="e">
        <f t="shared" si="63"/>
        <v>#REF!</v>
      </c>
      <c r="I119" s="24">
        <f t="shared" si="63"/>
        <v>383406807</v>
      </c>
    </row>
    <row r="120" spans="3:8" ht="57.75" customHeight="1">
      <c r="C120" s="10"/>
      <c r="D120" s="17"/>
      <c r="E120" s="3"/>
      <c r="F120" s="3"/>
      <c r="H120" s="17"/>
    </row>
    <row r="129" spans="7:9" ht="15.75">
      <c r="G129" s="3"/>
      <c r="I129" s="42"/>
    </row>
    <row r="130" spans="7:9" ht="15.75">
      <c r="G130" s="3"/>
      <c r="I130" s="42"/>
    </row>
    <row r="131" spans="1:9" s="3" customFormat="1" ht="15.75">
      <c r="A131" s="46"/>
      <c r="B131" s="36"/>
      <c r="C131" s="6"/>
      <c r="D131" s="16"/>
      <c r="E131" s="2"/>
      <c r="F131" s="2"/>
      <c r="G131" s="5"/>
      <c r="H131" s="16"/>
      <c r="I131" s="43"/>
    </row>
    <row r="132" spans="1:9" s="3" customFormat="1" ht="15.75">
      <c r="A132" s="46"/>
      <c r="B132" s="36"/>
      <c r="C132" s="7"/>
      <c r="D132" s="17"/>
      <c r="H132" s="17"/>
      <c r="I132" s="42"/>
    </row>
    <row r="133" spans="1:9" s="5" customFormat="1" ht="15.75">
      <c r="A133" s="46"/>
      <c r="B133" s="36"/>
      <c r="C133" s="8"/>
      <c r="D133" s="17"/>
      <c r="E133" s="3"/>
      <c r="F133" s="3"/>
      <c r="H133" s="17"/>
      <c r="I133" s="43"/>
    </row>
    <row r="134" spans="1:9" s="3" customFormat="1" ht="15.75">
      <c r="A134" s="46"/>
      <c r="B134" s="36"/>
      <c r="C134" s="6"/>
      <c r="D134" s="18"/>
      <c r="E134" s="5"/>
      <c r="F134" s="5"/>
      <c r="H134" s="18"/>
      <c r="I134" s="42"/>
    </row>
    <row r="135" spans="1:9" s="5" customFormat="1" ht="15.75">
      <c r="A135" s="46"/>
      <c r="B135" s="36"/>
      <c r="C135" s="8"/>
      <c r="D135" s="17"/>
      <c r="E135" s="3"/>
      <c r="F135" s="3"/>
      <c r="H135" s="17"/>
      <c r="I135" s="43"/>
    </row>
    <row r="136" spans="1:9" s="3" customFormat="1" ht="15.75">
      <c r="A136" s="46"/>
      <c r="B136" s="36"/>
      <c r="C136" s="6"/>
      <c r="D136" s="18"/>
      <c r="E136" s="5"/>
      <c r="F136" s="5"/>
      <c r="G136" s="5"/>
      <c r="H136" s="18"/>
      <c r="I136" s="43"/>
    </row>
    <row r="137" spans="1:9" s="5" customFormat="1" ht="15.75">
      <c r="A137" s="46"/>
      <c r="B137" s="36"/>
      <c r="C137" s="8"/>
      <c r="D137" s="17"/>
      <c r="E137" s="3"/>
      <c r="F137" s="3"/>
      <c r="H137" s="17"/>
      <c r="I137" s="43"/>
    </row>
    <row r="138" spans="1:9" s="5" customFormat="1" ht="15.75">
      <c r="A138" s="46"/>
      <c r="B138" s="36"/>
      <c r="C138" s="6"/>
      <c r="D138" s="18"/>
      <c r="G138" s="4"/>
      <c r="H138" s="18"/>
      <c r="I138" s="44"/>
    </row>
    <row r="139" spans="1:9" s="5" customFormat="1" ht="15.75">
      <c r="A139" s="46"/>
      <c r="B139" s="36"/>
      <c r="C139" s="9"/>
      <c r="D139" s="18"/>
      <c r="G139" s="2"/>
      <c r="H139" s="18"/>
      <c r="I139" s="38"/>
    </row>
    <row r="140" spans="1:9" s="4" customFormat="1" ht="15.75">
      <c r="A140" s="46"/>
      <c r="B140" s="36"/>
      <c r="C140" s="9"/>
      <c r="D140" s="18"/>
      <c r="E140" s="5"/>
      <c r="F140" s="5"/>
      <c r="G140" s="2"/>
      <c r="H140" s="18"/>
      <c r="I140" s="38"/>
    </row>
    <row r="141" spans="3:8" ht="15.75">
      <c r="C141" s="7"/>
      <c r="D141" s="19"/>
      <c r="E141" s="4"/>
      <c r="F141" s="4"/>
      <c r="H141" s="19"/>
    </row>
  </sheetData>
  <sheetProtection/>
  <mergeCells count="6">
    <mergeCell ref="B1:I1"/>
    <mergeCell ref="A7:B7"/>
    <mergeCell ref="A2:I2"/>
    <mergeCell ref="A3:I3"/>
    <mergeCell ref="B4:I4"/>
    <mergeCell ref="B5:I5"/>
  </mergeCells>
  <printOptions/>
  <pageMargins left="0.7874015748031497" right="0.2755905511811024" top="0.3937007874015748" bottom="0.2755905511811024" header="0.5118110236220472" footer="0.15748031496062992"/>
  <pageSetup fitToHeight="0" fitToWidth="1" horizontalDpi="600" verticalDpi="6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Туренкова</cp:lastModifiedBy>
  <cp:lastPrinted>2016-09-05T05:54:47Z</cp:lastPrinted>
  <dcterms:created xsi:type="dcterms:W3CDTF">2002-10-10T06:25:05Z</dcterms:created>
  <dcterms:modified xsi:type="dcterms:W3CDTF">2016-09-05T05:55:00Z</dcterms:modified>
  <cp:category/>
  <cp:version/>
  <cp:contentType/>
  <cp:contentStatus/>
</cp:coreProperties>
</file>