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'Лист3'!$9:$11</definedName>
  </definedNames>
  <calcPr fullCalcOnLoad="1"/>
</workbook>
</file>

<file path=xl/sharedStrings.xml><?xml version="1.0" encoding="utf-8"?>
<sst xmlns="http://schemas.openxmlformats.org/spreadsheetml/2006/main" count="126" uniqueCount="120">
  <si>
    <t>Мероприятия</t>
  </si>
  <si>
    <t>Срок выполнения</t>
  </si>
  <si>
    <t>1.</t>
  </si>
  <si>
    <t>1.1.</t>
  </si>
  <si>
    <t>2.</t>
  </si>
  <si>
    <t>2.1.</t>
  </si>
  <si>
    <t>3.</t>
  </si>
  <si>
    <t>3.1.</t>
  </si>
  <si>
    <t>ИТОГО</t>
  </si>
  <si>
    <t xml:space="preserve">                                          </t>
  </si>
  <si>
    <t>№ п/п</t>
  </si>
  <si>
    <t>Капитальный ремонт объектов социальной и инженерной инфраструктуры</t>
  </si>
  <si>
    <t>Капитальный ремонт объектов жилищного фонда</t>
  </si>
  <si>
    <t>Капитальный ремонт объектов образования</t>
  </si>
  <si>
    <t>Капитальный ремонт объектов культуры</t>
  </si>
  <si>
    <t>Капитальный ремонт объектов здравоохранения и спорта</t>
  </si>
  <si>
    <t>Капитальный ремонт помещений Муниципального медицинского учреждения "Поликлиника ЗАТО Видяево"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</si>
  <si>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</si>
  <si>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</si>
  <si>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</si>
  <si>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</si>
  <si>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</si>
  <si>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</si>
  <si>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</si>
  <si>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</si>
  <si>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</si>
  <si>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</si>
  <si>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</si>
  <si>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</si>
  <si>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2.4.</t>
  </si>
  <si>
    <t>2.4.1.</t>
  </si>
  <si>
    <t>3.2.</t>
  </si>
  <si>
    <t>3.3.</t>
  </si>
  <si>
    <t>В том числе по годам</t>
  </si>
  <si>
    <t>(тысяч рублей)</t>
  </si>
  <si>
    <t>1.2.1.</t>
  </si>
  <si>
    <t>1.2.2.</t>
  </si>
  <si>
    <t>Ремонт кровель</t>
  </si>
  <si>
    <t>Ремонт межпанельных швов</t>
  </si>
  <si>
    <t>Ремонт центрального отопления</t>
  </si>
  <si>
    <t>Ремонт инженерных сетей, тепловых узлов центрального отопления</t>
  </si>
  <si>
    <t>Электромонтажные работы</t>
  </si>
  <si>
    <t>Ремонт отмосток</t>
  </si>
  <si>
    <t>2.1.9.</t>
  </si>
  <si>
    <t>2.1.10.</t>
  </si>
  <si>
    <t>2.1.11.</t>
  </si>
  <si>
    <t>2.1.12.</t>
  </si>
  <si>
    <t xml:space="preserve">Приобретение оборудования для учреждений здравоохранения </t>
  </si>
  <si>
    <t>Ремонт газовых установок</t>
  </si>
  <si>
    <t>Приобретение основных средств для объектов жилищно- коммунальной инфраструктуры</t>
  </si>
  <si>
    <t>Приобретение основных средств для учреждений образования</t>
  </si>
  <si>
    <t>Приобретение основных средств для учреждений физической культуры и массового спорта</t>
  </si>
  <si>
    <t>Ремонт квартир</t>
  </si>
  <si>
    <t>2.3.2.</t>
  </si>
  <si>
    <t>Проектно-изыскательские работы по строительству лыжного стадиона</t>
  </si>
  <si>
    <t>Приобретение оборудования для учреждений культуры</t>
  </si>
  <si>
    <t xml:space="preserve">Проектно-изыскательские работы </t>
  </si>
  <si>
    <t>Капитальный ремонт тепловых сетей поселка</t>
  </si>
  <si>
    <t>2.3.3.</t>
  </si>
  <si>
    <t>2.3.4.</t>
  </si>
  <si>
    <t>2.3.5.</t>
  </si>
  <si>
    <t>2.5.</t>
  </si>
  <si>
    <t>2.5.1.</t>
  </si>
  <si>
    <t>2.5.2.</t>
  </si>
  <si>
    <t>Потребность в средствах на 2011-2015 г.г., всего</t>
  </si>
  <si>
    <t>Капитальный ремонт жилищно-коммунального хозяйства, объектов благоустройства</t>
  </si>
  <si>
    <t>Капитальный ремонт котельной</t>
  </si>
  <si>
    <t>1.4.1.</t>
  </si>
  <si>
    <t>Приобретение основных средств для объектов образования,  здравоохранения, физической культуры и спорта, культуры, коммунальной и инженерной инфраструктуры</t>
  </si>
  <si>
    <t>Ремонт фасадов, устройство козырьков подъездов, ремонт крылец</t>
  </si>
  <si>
    <t>2.2.2.</t>
  </si>
  <si>
    <t>2.2.3.</t>
  </si>
  <si>
    <t>3.4.</t>
  </si>
  <si>
    <t>3.5.</t>
  </si>
  <si>
    <t>Капитальное строительство и реконструкция объектов социальной и инженерной инфраструктуры</t>
  </si>
  <si>
    <t>1.5.1.</t>
  </si>
  <si>
    <t>Ремонт инженерных сетей ХГВС, водоподогревателей, общедомовых приборов учета</t>
  </si>
  <si>
    <t>Приложение</t>
  </si>
  <si>
    <t>Перечень мероприятий</t>
  </si>
  <si>
    <t xml:space="preserve">Программы комплексного социально-экономического развития закрытого административно – территориального образования </t>
  </si>
  <si>
    <t>Завершение работ по строительству пристройки корпуса Детского сада № 2 "Елочка"</t>
  </si>
  <si>
    <t>1.2.</t>
  </si>
  <si>
    <t>Строительство участка сети уличного освещения от ТЦ до СОК-ВАИ</t>
  </si>
  <si>
    <t xml:space="preserve">Строительство участка сети уличного освещения </t>
  </si>
  <si>
    <t>Капитальный ремонт помещений Муниципального бюджетного дошкольного образовательного учреждения комбинированного вида Детский сад № 1 "Солнышко" ЗАТО Видяево</t>
  </si>
  <si>
    <t>Капитальный ремонт помещений Муниципального бюджетного дошкольного образовательного учреждения комбинированного вида Детский сад № 2 "Елочка" ЗАТО Видяево</t>
  </si>
  <si>
    <t>Капитальный ремонт помещений Муниципального бюджетного образовательного учреждения дополнительного образования детей Видяевского детского оздоровительно-образовательного (профильного) центра "Олимп"</t>
  </si>
  <si>
    <t>Капитальный ремонт помещений Муниципального бюджетного образовательного учреждения дополнительного образования детей в сфере культуры "Видяевская Детская музыкальная школа"</t>
  </si>
  <si>
    <t>Капитальный ремонт помещений Муниципального автономного учреждения "Спортивно-оздоровительный комплекс "Фрегат" ЗАТО Видяево</t>
  </si>
  <si>
    <t>Капитальный ремонт помещений Муниципального бюджетного учреждения культуры  «Общедоступная   универсальная  библиотека» ЗАТО Видяево Мурманской области</t>
  </si>
  <si>
    <t>п. Видяево (Мурманская область) на 2011-2015 годы</t>
  </si>
  <si>
    <t>Замена столярных изделий (оконных и дверных блоков)</t>
  </si>
  <si>
    <t>2.2.4.</t>
  </si>
  <si>
    <t>Капитальный ремонт оборудования детских площадок</t>
  </si>
  <si>
    <t xml:space="preserve">Строительство участков сети уличного освещения </t>
  </si>
  <si>
    <t>1.2.1.1.</t>
  </si>
  <si>
    <t>1.2.1.2.</t>
  </si>
  <si>
    <t>Строительство участка сети уличного освещения от ТЦ до жилого дома № 31 по ул. Заречная</t>
  </si>
  <si>
    <t>1.2.2.1.</t>
  </si>
  <si>
    <t>1.2.2.2.</t>
  </si>
  <si>
    <t>1.2.3.</t>
  </si>
  <si>
    <t>1.2.4.</t>
  </si>
  <si>
    <t>1.2.3.1.</t>
  </si>
  <si>
    <t>1.2.4.1.</t>
  </si>
  <si>
    <t>Капитальный ремонт помещений и объектов Муниципального бюджетного общеобразовательного учреждения "Средняя общеобразовательная школа ЗАТО Видяево"</t>
  </si>
  <si>
    <t>1.3.</t>
  </si>
  <si>
    <t>1.3.1.</t>
  </si>
  <si>
    <t xml:space="preserve">1.4. </t>
  </si>
  <si>
    <t>1.5.</t>
  </si>
  <si>
    <t>Ремонт подъездов (в т.ч. установка дверей в пустующем ЖФ)</t>
  </si>
  <si>
    <t>к решению Совета депутатов ЗАТО пос. Видяево</t>
  </si>
  <si>
    <t>Строительство участка сети уличного освещения от дорожного моста реки Урица до пешеходного моста общежития "Урица" по ул. Центральная (ПИР)</t>
  </si>
  <si>
    <t>Строительство участка сети уличного освещения от  пешеходного перехода д.31 до д.д. 48, 58 по ул. Заречная (ПИР)</t>
  </si>
  <si>
    <t>Строительство лыжного стадиона муниципального бюджетного образовательного учреждения дополнительного образования детей Видяевского детского оздоровительно-образовательного (профильного) центра "Олимп"(ПИР)</t>
  </si>
  <si>
    <t>Строительство КНС по ул.Центральная и участка сети водоотведения по ул.Заречная (ПИР)</t>
  </si>
  <si>
    <t>Строительство автомобильной стоянки (ПИР)</t>
  </si>
  <si>
    <t>2.1.13.</t>
  </si>
  <si>
    <t>Ремонт помещений под размещение МФЦ</t>
  </si>
  <si>
    <t>Капитальный ремонт объектов благоустройства</t>
  </si>
  <si>
    <t>от 27.01.2015 № 261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</si>
</sst>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Arial"/>
      <family val="0"/>
    </font>
    <font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8" zoomScaleNormal="78" zoomScalePageLayoutView="0" workbookViewId="0" topLeftCell="A7">
      <pane ySplit="1410" topLeftCell="A1" activePane="bottomLeft" state="split"/>
      <selection pane="topLeft" activeCell="K7" sqref="K7"/>
      <selection pane="bottomLeft" activeCell="B3" sqref="B3:I3"/>
    </sheetView>
  </sheetViews>
  <sheetFormatPr defaultColWidth="9.140625" defaultRowHeight="12.75"/>
  <cols>
    <col min="1" max="1" width="12.140625" style="0" bestFit="1" customWidth="1"/>
    <col min="2" max="2" width="53.28125" style="0" customWidth="1"/>
    <col min="3" max="3" width="15.8515625" style="20" customWidth="1"/>
    <col min="4" max="4" width="11.8515625" style="0" customWidth="1"/>
    <col min="5" max="5" width="13.00390625" style="0" customWidth="1"/>
    <col min="6" max="7" width="12.57421875" style="0" customWidth="1"/>
    <col min="8" max="8" width="12.28125" style="0" customWidth="1"/>
    <col min="9" max="9" width="10.7109375" style="0" customWidth="1"/>
  </cols>
  <sheetData>
    <row r="1" spans="3:9" s="44" customFormat="1" ht="18.75">
      <c r="C1" s="45"/>
      <c r="G1" s="48" t="s">
        <v>77</v>
      </c>
      <c r="H1" s="48"/>
      <c r="I1" s="48"/>
    </row>
    <row r="2" spans="3:9" s="44" customFormat="1" ht="18.75">
      <c r="C2" s="48" t="s">
        <v>110</v>
      </c>
      <c r="D2" s="48"/>
      <c r="E2" s="48"/>
      <c r="F2" s="48"/>
      <c r="G2" s="48"/>
      <c r="H2" s="48"/>
      <c r="I2" s="48"/>
    </row>
    <row r="3" spans="2:9" s="44" customFormat="1" ht="18.75">
      <c r="B3" s="49" t="s">
        <v>119</v>
      </c>
      <c r="C3" s="50"/>
      <c r="D3" s="50"/>
      <c r="E3" s="50"/>
      <c r="F3" s="50"/>
      <c r="G3" s="50"/>
      <c r="H3" s="50"/>
      <c r="I3" s="50"/>
    </row>
    <row r="4" s="44" customFormat="1" ht="18.75">
      <c r="C4" s="45"/>
    </row>
    <row r="5" spans="1:9" ht="18.75">
      <c r="A5" s="51" t="s">
        <v>78</v>
      </c>
      <c r="B5" s="52"/>
      <c r="C5" s="52"/>
      <c r="D5" s="52"/>
      <c r="E5" s="52"/>
      <c r="F5" s="52"/>
      <c r="G5" s="52"/>
      <c r="H5" s="52"/>
      <c r="I5" s="52"/>
    </row>
    <row r="6" spans="1:9" ht="18.75">
      <c r="A6" s="51" t="s">
        <v>79</v>
      </c>
      <c r="B6" s="53"/>
      <c r="C6" s="53"/>
      <c r="D6" s="53"/>
      <c r="E6" s="53"/>
      <c r="F6" s="53"/>
      <c r="G6" s="53"/>
      <c r="H6" s="53"/>
      <c r="I6" s="53"/>
    </row>
    <row r="7" spans="1:9" ht="18.75">
      <c r="A7" s="51" t="s">
        <v>90</v>
      </c>
      <c r="B7" s="53"/>
      <c r="C7" s="53"/>
      <c r="D7" s="53"/>
      <c r="E7" s="53"/>
      <c r="F7" s="53"/>
      <c r="G7" s="53"/>
      <c r="H7" s="53"/>
      <c r="I7" s="53"/>
    </row>
    <row r="8" spans="7:8" ht="15.75">
      <c r="G8" s="1"/>
      <c r="H8" s="1" t="s">
        <v>34</v>
      </c>
    </row>
    <row r="9" spans="1:9" ht="12.75" customHeight="1">
      <c r="A9" s="54" t="s">
        <v>10</v>
      </c>
      <c r="B9" s="54" t="s">
        <v>0</v>
      </c>
      <c r="C9" s="56" t="s">
        <v>64</v>
      </c>
      <c r="D9" s="58" t="s">
        <v>33</v>
      </c>
      <c r="E9" s="59"/>
      <c r="F9" s="59"/>
      <c r="G9" s="59"/>
      <c r="H9" s="60"/>
      <c r="I9" s="54" t="s">
        <v>1</v>
      </c>
    </row>
    <row r="10" spans="1:9" ht="37.5" customHeight="1">
      <c r="A10" s="55"/>
      <c r="B10" s="54"/>
      <c r="C10" s="57"/>
      <c r="D10" s="2">
        <v>2011</v>
      </c>
      <c r="E10" s="2">
        <v>2012</v>
      </c>
      <c r="F10" s="2">
        <v>2013</v>
      </c>
      <c r="G10" s="2">
        <v>2014</v>
      </c>
      <c r="H10" s="2">
        <v>2015</v>
      </c>
      <c r="I10" s="54"/>
    </row>
    <row r="11" spans="1:9" ht="12.75">
      <c r="A11" s="3">
        <v>1</v>
      </c>
      <c r="B11" s="4">
        <v>2</v>
      </c>
      <c r="C11" s="3">
        <v>3</v>
      </c>
      <c r="D11" s="4">
        <v>4</v>
      </c>
      <c r="E11" s="3">
        <v>5</v>
      </c>
      <c r="F11" s="4">
        <v>6</v>
      </c>
      <c r="G11" s="3">
        <v>7</v>
      </c>
      <c r="H11" s="4">
        <v>8</v>
      </c>
      <c r="I11" s="3">
        <v>9</v>
      </c>
    </row>
    <row r="12" spans="1:9" ht="37.5" customHeight="1">
      <c r="A12" s="5" t="s">
        <v>2</v>
      </c>
      <c r="B12" s="6" t="s">
        <v>74</v>
      </c>
      <c r="C12" s="27">
        <f>SUM(D12:H12)</f>
        <v>31644</v>
      </c>
      <c r="D12" s="24">
        <f>D14+D23+D25+D29+D27+D13</f>
        <v>24469</v>
      </c>
      <c r="E12" s="24">
        <f>E14+E23+E25+E29+E27</f>
        <v>2075</v>
      </c>
      <c r="F12" s="24">
        <f>F14+F23+F25+F29+F27</f>
        <v>600</v>
      </c>
      <c r="G12" s="24">
        <f>G13+G14+G25+G27+G29</f>
        <v>4500</v>
      </c>
      <c r="H12" s="24">
        <f>H13+H14+H25+H27+H29</f>
        <v>0</v>
      </c>
      <c r="I12" s="21">
        <v>2014</v>
      </c>
    </row>
    <row r="13" spans="1:9" s="16" customFormat="1" ht="31.5" customHeight="1">
      <c r="A13" s="33" t="s">
        <v>3</v>
      </c>
      <c r="B13" s="11" t="s">
        <v>80</v>
      </c>
      <c r="C13" s="29">
        <f>SUM(D13:F13)</f>
        <v>24029</v>
      </c>
      <c r="D13" s="28">
        <v>24029</v>
      </c>
      <c r="E13" s="28">
        <v>0</v>
      </c>
      <c r="F13" s="28">
        <v>0</v>
      </c>
      <c r="G13" s="28">
        <v>0</v>
      </c>
      <c r="H13" s="28">
        <f>H14+H16</f>
        <v>0</v>
      </c>
      <c r="I13" s="34">
        <v>2011</v>
      </c>
    </row>
    <row r="14" spans="1:9" s="16" customFormat="1" ht="31.5">
      <c r="A14" s="33" t="s">
        <v>81</v>
      </c>
      <c r="B14" s="11" t="s">
        <v>94</v>
      </c>
      <c r="C14" s="29">
        <f>SUM(D14:H14)</f>
        <v>3715</v>
      </c>
      <c r="D14" s="28">
        <f>D15+D18</f>
        <v>440</v>
      </c>
      <c r="E14" s="28">
        <f>E15+E18</f>
        <v>2075</v>
      </c>
      <c r="F14" s="28">
        <f>F15+F18+F21+F23</f>
        <v>600</v>
      </c>
      <c r="G14" s="28">
        <f>G15+G18+G21+G23</f>
        <v>600</v>
      </c>
      <c r="H14" s="28">
        <v>0</v>
      </c>
      <c r="I14" s="34">
        <v>2014</v>
      </c>
    </row>
    <row r="15" spans="1:9" s="16" customFormat="1" ht="31.5">
      <c r="A15" s="33" t="s">
        <v>35</v>
      </c>
      <c r="B15" s="11" t="s">
        <v>82</v>
      </c>
      <c r="C15" s="29">
        <f aca="true" t="shared" si="0" ref="C15:C20">SUM(D15:F15)</f>
        <v>2515</v>
      </c>
      <c r="D15" s="28">
        <f>D16+D17</f>
        <v>440</v>
      </c>
      <c r="E15" s="28">
        <f>E16+E17</f>
        <v>2075</v>
      </c>
      <c r="F15" s="28">
        <f>F16+F17</f>
        <v>0</v>
      </c>
      <c r="G15" s="28">
        <f>G16+G17</f>
        <v>0</v>
      </c>
      <c r="H15" s="28">
        <f>H16+H17</f>
        <v>0</v>
      </c>
      <c r="I15" s="34">
        <v>2012</v>
      </c>
    </row>
    <row r="16" spans="1:9" ht="15.75">
      <c r="A16" s="7" t="s">
        <v>95</v>
      </c>
      <c r="B16" s="18" t="s">
        <v>56</v>
      </c>
      <c r="C16" s="26">
        <f t="shared" si="0"/>
        <v>440</v>
      </c>
      <c r="D16" s="25">
        <v>440</v>
      </c>
      <c r="E16" s="25">
        <v>0</v>
      </c>
      <c r="F16" s="25">
        <v>0</v>
      </c>
      <c r="G16" s="25">
        <v>0</v>
      </c>
      <c r="H16" s="25">
        <v>0</v>
      </c>
      <c r="I16" s="13">
        <v>2011</v>
      </c>
    </row>
    <row r="17" spans="1:9" ht="18" customHeight="1">
      <c r="A17" s="7" t="s">
        <v>96</v>
      </c>
      <c r="B17" s="8" t="s">
        <v>83</v>
      </c>
      <c r="C17" s="26">
        <f t="shared" si="0"/>
        <v>2075</v>
      </c>
      <c r="D17" s="26">
        <v>0</v>
      </c>
      <c r="E17" s="25">
        <v>2075</v>
      </c>
      <c r="F17" s="25">
        <v>0</v>
      </c>
      <c r="G17" s="25">
        <v>0</v>
      </c>
      <c r="H17" s="25">
        <v>0</v>
      </c>
      <c r="I17" s="13">
        <v>2012</v>
      </c>
    </row>
    <row r="18" spans="1:9" s="16" customFormat="1" ht="31.5">
      <c r="A18" s="33" t="s">
        <v>36</v>
      </c>
      <c r="B18" s="46" t="s">
        <v>97</v>
      </c>
      <c r="C18" s="29">
        <f t="shared" si="0"/>
        <v>600</v>
      </c>
      <c r="D18" s="28">
        <f>D19+D20</f>
        <v>0</v>
      </c>
      <c r="E18" s="28">
        <f>E19+E20</f>
        <v>0</v>
      </c>
      <c r="F18" s="28">
        <f>F19+F20</f>
        <v>600</v>
      </c>
      <c r="G18" s="28">
        <f>G19+G20</f>
        <v>0</v>
      </c>
      <c r="H18" s="28">
        <f>H19+H20</f>
        <v>0</v>
      </c>
      <c r="I18" s="34">
        <v>2013</v>
      </c>
    </row>
    <row r="19" spans="1:9" ht="15.75">
      <c r="A19" s="7" t="s">
        <v>98</v>
      </c>
      <c r="B19" s="18" t="s">
        <v>56</v>
      </c>
      <c r="C19" s="26">
        <f t="shared" si="0"/>
        <v>100</v>
      </c>
      <c r="D19" s="25">
        <v>0</v>
      </c>
      <c r="E19" s="25">
        <v>0</v>
      </c>
      <c r="F19" s="25">
        <v>100</v>
      </c>
      <c r="G19" s="25">
        <v>0</v>
      </c>
      <c r="H19" s="25">
        <v>0</v>
      </c>
      <c r="I19" s="13">
        <v>2013</v>
      </c>
    </row>
    <row r="20" spans="1:9" ht="18" customHeight="1">
      <c r="A20" s="7" t="s">
        <v>99</v>
      </c>
      <c r="B20" s="8" t="s">
        <v>83</v>
      </c>
      <c r="C20" s="26">
        <f t="shared" si="0"/>
        <v>500</v>
      </c>
      <c r="D20" s="26">
        <v>0</v>
      </c>
      <c r="E20" s="25">
        <v>0</v>
      </c>
      <c r="F20" s="25">
        <v>500</v>
      </c>
      <c r="G20" s="25">
        <v>0</v>
      </c>
      <c r="H20" s="25">
        <v>0</v>
      </c>
      <c r="I20" s="13">
        <v>2013</v>
      </c>
    </row>
    <row r="21" spans="1:9" ht="51.75" customHeight="1">
      <c r="A21" s="33" t="s">
        <v>100</v>
      </c>
      <c r="B21" s="46" t="s">
        <v>111</v>
      </c>
      <c r="C21" s="29">
        <f>SUM(D21:H21)</f>
        <v>300</v>
      </c>
      <c r="D21" s="28">
        <f>D22</f>
        <v>0</v>
      </c>
      <c r="E21" s="28">
        <f>E22</f>
        <v>0</v>
      </c>
      <c r="F21" s="28">
        <f>F22</f>
        <v>0</v>
      </c>
      <c r="G21" s="28">
        <f>G22</f>
        <v>300</v>
      </c>
      <c r="H21" s="28">
        <f>H22</f>
        <v>0</v>
      </c>
      <c r="I21" s="34">
        <v>2014</v>
      </c>
    </row>
    <row r="22" spans="1:9" ht="18" customHeight="1">
      <c r="A22" s="7" t="s">
        <v>102</v>
      </c>
      <c r="B22" s="18" t="s">
        <v>56</v>
      </c>
      <c r="C22" s="26">
        <f>SUM(D22:H22)</f>
        <v>300</v>
      </c>
      <c r="D22" s="25">
        <v>0</v>
      </c>
      <c r="E22" s="25">
        <v>0</v>
      </c>
      <c r="F22" s="25">
        <v>0</v>
      </c>
      <c r="G22" s="25">
        <v>300</v>
      </c>
      <c r="H22" s="25">
        <v>0</v>
      </c>
      <c r="I22" s="13">
        <v>2014</v>
      </c>
    </row>
    <row r="23" spans="1:10" s="16" customFormat="1" ht="50.25" customHeight="1">
      <c r="A23" s="33" t="s">
        <v>101</v>
      </c>
      <c r="B23" s="46" t="s">
        <v>112</v>
      </c>
      <c r="C23" s="29">
        <f>SUM(D23:H23)</f>
        <v>300</v>
      </c>
      <c r="D23" s="28">
        <f>D24</f>
        <v>0</v>
      </c>
      <c r="E23" s="28">
        <f>E24</f>
        <v>0</v>
      </c>
      <c r="F23" s="28">
        <f>F24</f>
        <v>0</v>
      </c>
      <c r="G23" s="28">
        <f>G24</f>
        <v>300</v>
      </c>
      <c r="H23" s="28">
        <f>H24</f>
        <v>0</v>
      </c>
      <c r="I23" s="39">
        <v>2014</v>
      </c>
      <c r="J23" s="36"/>
    </row>
    <row r="24" spans="1:9" s="20" customFormat="1" ht="21.75" customHeight="1">
      <c r="A24" s="7" t="s">
        <v>103</v>
      </c>
      <c r="B24" s="18" t="s">
        <v>56</v>
      </c>
      <c r="C24" s="26">
        <f>SUM(D24:H24)</f>
        <v>300</v>
      </c>
      <c r="D24" s="25">
        <v>0</v>
      </c>
      <c r="E24" s="25">
        <v>0</v>
      </c>
      <c r="F24" s="25">
        <v>0</v>
      </c>
      <c r="G24" s="25">
        <v>300</v>
      </c>
      <c r="H24" s="25">
        <v>0</v>
      </c>
      <c r="I24" s="19">
        <v>2014</v>
      </c>
    </row>
    <row r="25" spans="1:9" s="20" customFormat="1" ht="83.25" customHeight="1">
      <c r="A25" s="7" t="s">
        <v>105</v>
      </c>
      <c r="B25" s="35" t="s">
        <v>113</v>
      </c>
      <c r="C25" s="29">
        <f>SUM(D25:H25)</f>
        <v>1800</v>
      </c>
      <c r="D25" s="28">
        <f>D26</f>
        <v>0</v>
      </c>
      <c r="E25" s="28">
        <f>E26</f>
        <v>0</v>
      </c>
      <c r="F25" s="28">
        <f>F26</f>
        <v>0</v>
      </c>
      <c r="G25" s="28">
        <f>G26</f>
        <v>1800</v>
      </c>
      <c r="H25" s="28">
        <f>H26</f>
        <v>0</v>
      </c>
      <c r="I25" s="39">
        <v>2014</v>
      </c>
    </row>
    <row r="26" spans="1:9" s="20" customFormat="1" ht="31.5">
      <c r="A26" s="7" t="s">
        <v>106</v>
      </c>
      <c r="B26" s="18" t="s">
        <v>54</v>
      </c>
      <c r="C26" s="26">
        <f>SUM(D26:F26)</f>
        <v>0</v>
      </c>
      <c r="D26" s="26">
        <v>0</v>
      </c>
      <c r="E26" s="26">
        <v>0</v>
      </c>
      <c r="F26" s="26">
        <v>0</v>
      </c>
      <c r="G26" s="26">
        <v>1800</v>
      </c>
      <c r="H26" s="26">
        <v>0</v>
      </c>
      <c r="I26" s="19">
        <v>2014</v>
      </c>
    </row>
    <row r="27" spans="1:10" s="16" customFormat="1" ht="34.5" customHeight="1">
      <c r="A27" s="33" t="s">
        <v>107</v>
      </c>
      <c r="B27" s="35" t="s">
        <v>114</v>
      </c>
      <c r="C27" s="29">
        <f>SUM(D27:H27)</f>
        <v>1800</v>
      </c>
      <c r="D27" s="28">
        <f>D28</f>
        <v>0</v>
      </c>
      <c r="E27" s="28">
        <f>E28</f>
        <v>0</v>
      </c>
      <c r="F27" s="28">
        <f>F28</f>
        <v>0</v>
      </c>
      <c r="G27" s="28">
        <f>G28</f>
        <v>1800</v>
      </c>
      <c r="H27" s="28">
        <f>H28</f>
        <v>0</v>
      </c>
      <c r="I27" s="39">
        <v>2014</v>
      </c>
      <c r="J27" s="36"/>
    </row>
    <row r="28" spans="1:9" s="20" customFormat="1" ht="21.75" customHeight="1">
      <c r="A28" s="7" t="s">
        <v>67</v>
      </c>
      <c r="B28" s="18" t="s">
        <v>56</v>
      </c>
      <c r="C28" s="26">
        <f>SUM(D28:F28)</f>
        <v>0</v>
      </c>
      <c r="D28" s="26">
        <v>0</v>
      </c>
      <c r="E28" s="26">
        <v>0</v>
      </c>
      <c r="F28" s="26">
        <v>0</v>
      </c>
      <c r="G28" s="26">
        <v>1800</v>
      </c>
      <c r="H28" s="26">
        <v>0</v>
      </c>
      <c r="I28" s="19">
        <v>2014</v>
      </c>
    </row>
    <row r="29" spans="1:9" s="20" customFormat="1" ht="15.75">
      <c r="A29" s="7" t="s">
        <v>108</v>
      </c>
      <c r="B29" s="35" t="s">
        <v>115</v>
      </c>
      <c r="C29" s="29">
        <f>SUM(D29:H29)</f>
        <v>300</v>
      </c>
      <c r="D29" s="28">
        <f>D30</f>
        <v>0</v>
      </c>
      <c r="E29" s="28">
        <f>E30</f>
        <v>0</v>
      </c>
      <c r="F29" s="28">
        <f>F30</f>
        <v>0</v>
      </c>
      <c r="G29" s="28">
        <f>G30</f>
        <v>300</v>
      </c>
      <c r="H29" s="28">
        <f>H30</f>
        <v>0</v>
      </c>
      <c r="I29" s="39">
        <v>2014</v>
      </c>
    </row>
    <row r="30" spans="1:9" s="20" customFormat="1" ht="15.75">
      <c r="A30" s="7" t="s">
        <v>75</v>
      </c>
      <c r="B30" s="18" t="s">
        <v>56</v>
      </c>
      <c r="C30" s="26">
        <f>SUM(D30:F30)</f>
        <v>0</v>
      </c>
      <c r="D30" s="26">
        <v>0</v>
      </c>
      <c r="E30" s="26">
        <v>0</v>
      </c>
      <c r="F30" s="26">
        <v>0</v>
      </c>
      <c r="G30" s="26">
        <v>300</v>
      </c>
      <c r="H30" s="26">
        <v>0</v>
      </c>
      <c r="I30" s="19">
        <v>2014</v>
      </c>
    </row>
    <row r="31" spans="1:9" ht="34.5" customHeight="1">
      <c r="A31" s="14" t="s">
        <v>4</v>
      </c>
      <c r="B31" s="12" t="s">
        <v>11</v>
      </c>
      <c r="C31" s="27">
        <f>E31+F31+D31+H31+G31</f>
        <v>146664</v>
      </c>
      <c r="D31" s="27">
        <f>D32+D51+D57+D59+D46</f>
        <v>8860</v>
      </c>
      <c r="E31" s="27">
        <f>E32+E51+E57+E59+E46</f>
        <v>26750.999999999996</v>
      </c>
      <c r="F31" s="27">
        <f>F32+F51+F57+F59+F46</f>
        <v>28450</v>
      </c>
      <c r="G31" s="27">
        <f>G32+G51+G57+G59+G46</f>
        <v>60884</v>
      </c>
      <c r="H31" s="27">
        <f>H32+H51+H57+H59+H46</f>
        <v>21719</v>
      </c>
      <c r="I31" s="21">
        <v>2015</v>
      </c>
    </row>
    <row r="32" spans="1:9" s="38" customFormat="1" ht="21.75" customHeight="1">
      <c r="A32" s="15" t="s">
        <v>5</v>
      </c>
      <c r="B32" s="11" t="s">
        <v>12</v>
      </c>
      <c r="C32" s="29">
        <f>SUM(D32:H32)</f>
        <v>53435.799999999996</v>
      </c>
      <c r="D32" s="28">
        <f>SUM(D33:D45)</f>
        <v>3750</v>
      </c>
      <c r="E32" s="28">
        <f>SUM(E33:E45)</f>
        <v>14060.099999999999</v>
      </c>
      <c r="F32" s="28">
        <f>SUM(F33:F45)</f>
        <v>10021</v>
      </c>
      <c r="G32" s="28">
        <f>SUM(G33:G45)</f>
        <v>19550</v>
      </c>
      <c r="H32" s="28">
        <f>SUM(H33:H45)</f>
        <v>6054.7</v>
      </c>
      <c r="I32" s="34">
        <v>2015</v>
      </c>
    </row>
    <row r="33" spans="1:9" ht="17.25" customHeight="1">
      <c r="A33" s="9" t="s">
        <v>17</v>
      </c>
      <c r="B33" s="8" t="s">
        <v>37</v>
      </c>
      <c r="C33" s="26">
        <f>SUM(D33:H33)</f>
        <v>11154.7</v>
      </c>
      <c r="D33" s="26">
        <f>660.5+1019.5</f>
        <v>1680</v>
      </c>
      <c r="E33" s="26">
        <f>936+581.6+1157.1</f>
        <v>2674.7</v>
      </c>
      <c r="F33" s="26">
        <v>2500</v>
      </c>
      <c r="G33" s="26">
        <v>2300</v>
      </c>
      <c r="H33" s="26">
        <v>2000</v>
      </c>
      <c r="I33" s="13">
        <v>2015</v>
      </c>
    </row>
    <row r="34" spans="1:9" ht="15.75">
      <c r="A34" s="9" t="s">
        <v>18</v>
      </c>
      <c r="B34" s="18" t="s">
        <v>38</v>
      </c>
      <c r="C34" s="26">
        <f aca="true" t="shared" si="1" ref="C34:C61">SUM(D34:H34)</f>
        <v>6158</v>
      </c>
      <c r="D34" s="26">
        <v>522</v>
      </c>
      <c r="E34" s="26">
        <v>1236</v>
      </c>
      <c r="F34" s="26">
        <v>1500</v>
      </c>
      <c r="G34" s="26">
        <v>2500</v>
      </c>
      <c r="H34" s="26">
        <v>400</v>
      </c>
      <c r="I34" s="13">
        <v>2015</v>
      </c>
    </row>
    <row r="35" spans="1:9" ht="15.75">
      <c r="A35" s="9" t="s">
        <v>19</v>
      </c>
      <c r="B35" s="8" t="s">
        <v>39</v>
      </c>
      <c r="C35" s="26">
        <f t="shared" si="1"/>
        <v>3631</v>
      </c>
      <c r="D35" s="26">
        <f>206+200</f>
        <v>406</v>
      </c>
      <c r="E35" s="25">
        <v>1625</v>
      </c>
      <c r="F35" s="26">
        <v>0</v>
      </c>
      <c r="G35" s="26">
        <v>1600</v>
      </c>
      <c r="H35" s="26">
        <v>0</v>
      </c>
      <c r="I35" s="13">
        <v>2014</v>
      </c>
    </row>
    <row r="36" spans="1:9" ht="31.5">
      <c r="A36" s="9" t="s">
        <v>20</v>
      </c>
      <c r="B36" s="8" t="s">
        <v>40</v>
      </c>
      <c r="C36" s="26">
        <f t="shared" si="1"/>
        <v>5423.900000000001</v>
      </c>
      <c r="D36" s="26">
        <v>0</v>
      </c>
      <c r="E36" s="25">
        <f>664.6+369.9+1179.6</f>
        <v>2214.1</v>
      </c>
      <c r="F36" s="26">
        <f>1600+200</f>
        <v>1800</v>
      </c>
      <c r="G36" s="26">
        <v>1200</v>
      </c>
      <c r="H36" s="26">
        <v>209.8</v>
      </c>
      <c r="I36" s="13">
        <v>2015</v>
      </c>
    </row>
    <row r="37" spans="1:9" ht="33" customHeight="1">
      <c r="A37" s="9" t="s">
        <v>21</v>
      </c>
      <c r="B37" s="8" t="s">
        <v>76</v>
      </c>
      <c r="C37" s="26">
        <f t="shared" si="1"/>
        <v>9230.1</v>
      </c>
      <c r="D37" s="26">
        <f>272.5*2+132+215</f>
        <v>892</v>
      </c>
      <c r="E37" s="25">
        <f>296.6+283.8+338.8+344.4+913.4+301.1</f>
        <v>2478.1</v>
      </c>
      <c r="F37" s="26">
        <f>300+1300+800</f>
        <v>2400</v>
      </c>
      <c r="G37" s="26">
        <f>600+1200+700+200</f>
        <v>2700</v>
      </c>
      <c r="H37" s="26">
        <v>760</v>
      </c>
      <c r="I37" s="13">
        <v>2015</v>
      </c>
    </row>
    <row r="38" spans="1:9" ht="15.75">
      <c r="A38" s="9" t="s">
        <v>22</v>
      </c>
      <c r="B38" s="18" t="s">
        <v>41</v>
      </c>
      <c r="C38" s="26">
        <f t="shared" si="1"/>
        <v>1600</v>
      </c>
      <c r="D38" s="26">
        <v>0</v>
      </c>
      <c r="E38" s="25">
        <v>250</v>
      </c>
      <c r="F38" s="26">
        <f>300+300</f>
        <v>600</v>
      </c>
      <c r="G38" s="26">
        <v>650</v>
      </c>
      <c r="H38" s="26">
        <v>100</v>
      </c>
      <c r="I38" s="13">
        <v>2015</v>
      </c>
    </row>
    <row r="39" spans="1:9" ht="31.5">
      <c r="A39" s="9" t="s">
        <v>23</v>
      </c>
      <c r="B39" s="18" t="s">
        <v>69</v>
      </c>
      <c r="C39" s="26">
        <f t="shared" si="1"/>
        <v>578.2</v>
      </c>
      <c r="D39" s="26">
        <v>0</v>
      </c>
      <c r="E39" s="25">
        <f>78.2</f>
        <v>78.2</v>
      </c>
      <c r="F39" s="26">
        <v>500</v>
      </c>
      <c r="G39" s="26">
        <v>0</v>
      </c>
      <c r="H39" s="26">
        <v>0</v>
      </c>
      <c r="I39" s="13">
        <v>2013</v>
      </c>
    </row>
    <row r="40" spans="1:9" ht="15.75">
      <c r="A40" s="9" t="s">
        <v>24</v>
      </c>
      <c r="B40" s="18" t="s">
        <v>42</v>
      </c>
      <c r="C40" s="26">
        <f t="shared" si="1"/>
        <v>1942</v>
      </c>
      <c r="D40" s="26">
        <v>0</v>
      </c>
      <c r="E40" s="25">
        <f>180+281+281</f>
        <v>742</v>
      </c>
      <c r="F40" s="26">
        <v>0</v>
      </c>
      <c r="G40" s="47">
        <v>1200</v>
      </c>
      <c r="H40" s="26">
        <v>0</v>
      </c>
      <c r="I40" s="13">
        <v>2014</v>
      </c>
    </row>
    <row r="41" spans="1:9" ht="31.5">
      <c r="A41" s="9" t="s">
        <v>43</v>
      </c>
      <c r="B41" s="18" t="s">
        <v>109</v>
      </c>
      <c r="C41" s="26">
        <f t="shared" si="1"/>
        <v>1996</v>
      </c>
      <c r="D41" s="26">
        <v>0</v>
      </c>
      <c r="E41" s="26">
        <v>896</v>
      </c>
      <c r="F41" s="26">
        <v>0</v>
      </c>
      <c r="G41" s="26">
        <v>1100</v>
      </c>
      <c r="H41" s="26">
        <v>0</v>
      </c>
      <c r="I41" s="13">
        <v>2014</v>
      </c>
    </row>
    <row r="42" spans="1:9" ht="15.75">
      <c r="A42" s="9" t="s">
        <v>44</v>
      </c>
      <c r="B42" s="18" t="s">
        <v>48</v>
      </c>
      <c r="C42" s="26">
        <f t="shared" si="1"/>
        <v>600.8</v>
      </c>
      <c r="D42" s="26">
        <v>0</v>
      </c>
      <c r="E42" s="26">
        <v>600.8</v>
      </c>
      <c r="F42" s="26">
        <v>0</v>
      </c>
      <c r="G42" s="26">
        <v>0</v>
      </c>
      <c r="H42" s="26">
        <v>0</v>
      </c>
      <c r="I42" s="13">
        <v>2012</v>
      </c>
    </row>
    <row r="43" spans="1:9" ht="31.5">
      <c r="A43" s="9" t="s">
        <v>45</v>
      </c>
      <c r="B43" s="18" t="s">
        <v>91</v>
      </c>
      <c r="C43" s="26">
        <f t="shared" si="1"/>
        <v>5846.7</v>
      </c>
      <c r="D43" s="26">
        <v>250</v>
      </c>
      <c r="E43" s="26">
        <f>149.3+460+95.5</f>
        <v>704.8</v>
      </c>
      <c r="F43" s="26">
        <v>0</v>
      </c>
      <c r="G43" s="26">
        <f>3000+1000</f>
        <v>4000</v>
      </c>
      <c r="H43" s="26">
        <v>891.9</v>
      </c>
      <c r="I43" s="13">
        <v>2014</v>
      </c>
    </row>
    <row r="44" spans="1:9" ht="15.75">
      <c r="A44" s="9" t="s">
        <v>46</v>
      </c>
      <c r="B44" s="18" t="s">
        <v>117</v>
      </c>
      <c r="C44" s="26">
        <f>SUM(D44:H44)</f>
        <v>1673</v>
      </c>
      <c r="D44" s="26">
        <v>0</v>
      </c>
      <c r="E44" s="26">
        <v>0</v>
      </c>
      <c r="F44" s="26">
        <v>0</v>
      </c>
      <c r="G44" s="26">
        <v>0</v>
      </c>
      <c r="H44" s="26">
        <v>1673</v>
      </c>
      <c r="I44" s="13">
        <v>2015</v>
      </c>
    </row>
    <row r="45" spans="1:9" ht="15.75">
      <c r="A45" s="9" t="s">
        <v>116</v>
      </c>
      <c r="B45" s="18" t="s">
        <v>52</v>
      </c>
      <c r="C45" s="26">
        <f t="shared" si="1"/>
        <v>3601.4</v>
      </c>
      <c r="D45" s="26">
        <v>0</v>
      </c>
      <c r="E45" s="26">
        <v>560.4</v>
      </c>
      <c r="F45" s="26">
        <v>721</v>
      </c>
      <c r="G45" s="26">
        <v>2300</v>
      </c>
      <c r="H45" s="26">
        <v>20</v>
      </c>
      <c r="I45" s="13">
        <v>2015</v>
      </c>
    </row>
    <row r="46" spans="1:9" s="41" customFormat="1" ht="35.25" customHeight="1">
      <c r="A46" s="15" t="s">
        <v>25</v>
      </c>
      <c r="B46" s="35" t="s">
        <v>65</v>
      </c>
      <c r="C46" s="29">
        <f aca="true" t="shared" si="2" ref="C46:C51">SUM(D46:H46)</f>
        <v>57775.600000000006</v>
      </c>
      <c r="D46" s="29">
        <f>SUM(D47:D50)</f>
        <v>0</v>
      </c>
      <c r="E46" s="29">
        <f>SUM(E47:E50)</f>
        <v>5688.299999999999</v>
      </c>
      <c r="F46" s="29">
        <f>SUM(F47:F50)</f>
        <v>9010</v>
      </c>
      <c r="G46" s="29">
        <f>SUM(G47:G50)</f>
        <v>31413</v>
      </c>
      <c r="H46" s="29">
        <f>SUM(H47:H50)</f>
        <v>11664.3</v>
      </c>
      <c r="I46" s="34">
        <v>2015</v>
      </c>
    </row>
    <row r="47" spans="1:9" s="40" customFormat="1" ht="15.75">
      <c r="A47" s="9" t="s">
        <v>26</v>
      </c>
      <c r="B47" s="18" t="s">
        <v>66</v>
      </c>
      <c r="C47" s="26">
        <f t="shared" si="2"/>
        <v>35898.7</v>
      </c>
      <c r="D47" s="26">
        <v>0</v>
      </c>
      <c r="E47" s="26">
        <v>4428.2</v>
      </c>
      <c r="F47" s="26">
        <f>4100+600</f>
        <v>4700</v>
      </c>
      <c r="G47" s="26">
        <v>17850</v>
      </c>
      <c r="H47" s="25">
        <v>8920.5</v>
      </c>
      <c r="I47" s="13">
        <v>2015</v>
      </c>
    </row>
    <row r="48" spans="1:9" ht="15.75">
      <c r="A48" s="9" t="s">
        <v>70</v>
      </c>
      <c r="B48" s="18" t="s">
        <v>57</v>
      </c>
      <c r="C48" s="26">
        <f t="shared" si="2"/>
        <v>8322.900000000001</v>
      </c>
      <c r="D48" s="26">
        <v>0</v>
      </c>
      <c r="E48" s="26">
        <v>1260.1</v>
      </c>
      <c r="F48" s="26">
        <v>300</v>
      </c>
      <c r="G48" s="26">
        <v>4553</v>
      </c>
      <c r="H48" s="25">
        <v>2209.8</v>
      </c>
      <c r="I48" s="13">
        <v>2015</v>
      </c>
    </row>
    <row r="49" spans="1:9" ht="15.75">
      <c r="A49" s="9" t="s">
        <v>71</v>
      </c>
      <c r="B49" s="18" t="s">
        <v>118</v>
      </c>
      <c r="C49" s="26">
        <f t="shared" si="2"/>
        <v>12944</v>
      </c>
      <c r="D49" s="26">
        <v>0</v>
      </c>
      <c r="E49" s="26">
        <v>0</v>
      </c>
      <c r="F49" s="26">
        <f>5000-1100-200</f>
        <v>3700</v>
      </c>
      <c r="G49" s="26">
        <v>9010</v>
      </c>
      <c r="H49" s="25">
        <v>234</v>
      </c>
      <c r="I49" s="13">
        <v>2015</v>
      </c>
    </row>
    <row r="50" spans="1:9" ht="31.5">
      <c r="A50" s="9" t="s">
        <v>92</v>
      </c>
      <c r="B50" s="18" t="s">
        <v>93</v>
      </c>
      <c r="C50" s="26">
        <f t="shared" si="2"/>
        <v>610</v>
      </c>
      <c r="D50" s="26">
        <v>0</v>
      </c>
      <c r="E50" s="26">
        <v>0</v>
      </c>
      <c r="F50" s="26">
        <v>310</v>
      </c>
      <c r="G50" s="26">
        <v>0</v>
      </c>
      <c r="H50" s="25">
        <v>300</v>
      </c>
      <c r="I50" s="13">
        <v>2015</v>
      </c>
    </row>
    <row r="51" spans="1:9" s="38" customFormat="1" ht="19.5" customHeight="1">
      <c r="A51" s="15" t="s">
        <v>27</v>
      </c>
      <c r="B51" s="11" t="s">
        <v>13</v>
      </c>
      <c r="C51" s="29">
        <f t="shared" si="2"/>
        <v>32763.6</v>
      </c>
      <c r="D51" s="29">
        <f>SUM(D52:D56)</f>
        <v>4510</v>
      </c>
      <c r="E51" s="29">
        <f>SUM(E52:E56)</f>
        <v>6573.599999999999</v>
      </c>
      <c r="F51" s="29">
        <f>SUM(F52:F56)</f>
        <v>7879</v>
      </c>
      <c r="G51" s="29">
        <f>SUM(G52:G56)</f>
        <v>9801</v>
      </c>
      <c r="H51" s="29">
        <f>SUM(H52:H56)</f>
        <v>4000</v>
      </c>
      <c r="I51" s="34">
        <v>2015</v>
      </c>
    </row>
    <row r="52" spans="1:9" ht="63.75" customHeight="1">
      <c r="A52" s="9" t="s">
        <v>28</v>
      </c>
      <c r="B52" s="10" t="s">
        <v>84</v>
      </c>
      <c r="C52" s="26">
        <f t="shared" si="1"/>
        <v>7678</v>
      </c>
      <c r="D52" s="26">
        <v>0</v>
      </c>
      <c r="E52" s="25">
        <f>1721.1+247.9</f>
        <v>1969</v>
      </c>
      <c r="F52" s="25">
        <f>2165+44</f>
        <v>2209</v>
      </c>
      <c r="G52" s="25">
        <v>3000</v>
      </c>
      <c r="H52" s="25">
        <v>500</v>
      </c>
      <c r="I52" s="13">
        <v>2015</v>
      </c>
    </row>
    <row r="53" spans="1:9" ht="65.25" customHeight="1">
      <c r="A53" s="9" t="s">
        <v>53</v>
      </c>
      <c r="B53" s="10" t="s">
        <v>85</v>
      </c>
      <c r="C53" s="26">
        <f t="shared" si="1"/>
        <v>4509.4</v>
      </c>
      <c r="D53" s="26">
        <v>1673</v>
      </c>
      <c r="E53" s="25">
        <v>675.4</v>
      </c>
      <c r="F53" s="25">
        <v>960</v>
      </c>
      <c r="G53" s="25">
        <v>701</v>
      </c>
      <c r="H53" s="25">
        <v>500</v>
      </c>
      <c r="I53" s="13">
        <v>2015</v>
      </c>
    </row>
    <row r="54" spans="1:9" ht="67.5" customHeight="1">
      <c r="A54" s="9" t="s">
        <v>58</v>
      </c>
      <c r="B54" s="10" t="s">
        <v>104</v>
      </c>
      <c r="C54" s="26">
        <f t="shared" si="1"/>
        <v>16530.4</v>
      </c>
      <c r="D54" s="26">
        <v>2587</v>
      </c>
      <c r="E54" s="25">
        <v>3443.4</v>
      </c>
      <c r="F54" s="25">
        <f>4000-100</f>
        <v>3900</v>
      </c>
      <c r="G54" s="25">
        <f>4000+600</f>
        <v>4600</v>
      </c>
      <c r="H54" s="25">
        <v>2000</v>
      </c>
      <c r="I54" s="13">
        <v>2015</v>
      </c>
    </row>
    <row r="55" spans="1:9" ht="84.75" customHeight="1">
      <c r="A55" s="9" t="s">
        <v>59</v>
      </c>
      <c r="B55" s="10" t="s">
        <v>86</v>
      </c>
      <c r="C55" s="26">
        <f t="shared" si="1"/>
        <v>2688.9</v>
      </c>
      <c r="D55" s="26">
        <v>250</v>
      </c>
      <c r="E55" s="25">
        <v>238.9</v>
      </c>
      <c r="F55" s="25">
        <v>500</v>
      </c>
      <c r="G55" s="25">
        <v>1200</v>
      </c>
      <c r="H55" s="25">
        <v>500</v>
      </c>
      <c r="I55" s="13">
        <v>2015</v>
      </c>
    </row>
    <row r="56" spans="1:9" ht="63.75" customHeight="1">
      <c r="A56" s="9" t="s">
        <v>60</v>
      </c>
      <c r="B56" s="10" t="s">
        <v>87</v>
      </c>
      <c r="C56" s="26">
        <f t="shared" si="1"/>
        <v>1356.9</v>
      </c>
      <c r="D56" s="26">
        <v>0</v>
      </c>
      <c r="E56" s="25">
        <v>246.9</v>
      </c>
      <c r="F56" s="25">
        <v>310</v>
      </c>
      <c r="G56" s="25">
        <v>300</v>
      </c>
      <c r="H56" s="25">
        <v>500</v>
      </c>
      <c r="I56" s="13">
        <v>2015</v>
      </c>
    </row>
    <row r="57" spans="1:9" s="16" customFormat="1" ht="15.75">
      <c r="A57" s="15" t="s">
        <v>29</v>
      </c>
      <c r="B57" s="17" t="s">
        <v>14</v>
      </c>
      <c r="C57" s="29">
        <f t="shared" si="1"/>
        <v>260</v>
      </c>
      <c r="D57" s="29">
        <f>D58</f>
        <v>0</v>
      </c>
      <c r="E57" s="29">
        <f>E58</f>
        <v>0</v>
      </c>
      <c r="F57" s="29">
        <f>F58</f>
        <v>140</v>
      </c>
      <c r="G57" s="29">
        <f>G58</f>
        <v>120</v>
      </c>
      <c r="H57" s="29">
        <f>H58</f>
        <v>0</v>
      </c>
      <c r="I57" s="34">
        <v>2014</v>
      </c>
    </row>
    <row r="58" spans="1:9" ht="64.5" customHeight="1">
      <c r="A58" s="9" t="s">
        <v>30</v>
      </c>
      <c r="B58" s="10" t="s">
        <v>89</v>
      </c>
      <c r="C58" s="26">
        <f t="shared" si="1"/>
        <v>260</v>
      </c>
      <c r="D58" s="26">
        <v>0</v>
      </c>
      <c r="E58" s="25">
        <v>0</v>
      </c>
      <c r="F58" s="25">
        <v>140</v>
      </c>
      <c r="G58" s="25">
        <v>120</v>
      </c>
      <c r="H58" s="25">
        <v>0</v>
      </c>
      <c r="I58" s="13">
        <v>2014</v>
      </c>
    </row>
    <row r="59" spans="1:9" s="38" customFormat="1" ht="31.5">
      <c r="A59" s="15" t="s">
        <v>61</v>
      </c>
      <c r="B59" s="17" t="s">
        <v>15</v>
      </c>
      <c r="C59" s="29">
        <f t="shared" si="1"/>
        <v>2429</v>
      </c>
      <c r="D59" s="29">
        <f>D60+D61</f>
        <v>600</v>
      </c>
      <c r="E59" s="28">
        <f>E60+E61</f>
        <v>429</v>
      </c>
      <c r="F59" s="28">
        <f>F60+F61</f>
        <v>1400</v>
      </c>
      <c r="G59" s="28">
        <f>G60+G61</f>
        <v>0</v>
      </c>
      <c r="H59" s="28">
        <f>H60+H61</f>
        <v>0</v>
      </c>
      <c r="I59" s="34">
        <v>2013</v>
      </c>
    </row>
    <row r="60" spans="1:9" ht="47.25">
      <c r="A60" s="9" t="s">
        <v>62</v>
      </c>
      <c r="B60" s="10" t="s">
        <v>16</v>
      </c>
      <c r="C60" s="26">
        <f t="shared" si="1"/>
        <v>100</v>
      </c>
      <c r="D60" s="26">
        <v>100</v>
      </c>
      <c r="E60" s="25">
        <v>0</v>
      </c>
      <c r="F60" s="25">
        <v>0</v>
      </c>
      <c r="G60" s="25">
        <v>0</v>
      </c>
      <c r="H60" s="25">
        <v>0</v>
      </c>
      <c r="I60" s="13">
        <v>2011</v>
      </c>
    </row>
    <row r="61" spans="1:9" ht="48.75" customHeight="1">
      <c r="A61" s="9" t="s">
        <v>63</v>
      </c>
      <c r="B61" s="10" t="s">
        <v>88</v>
      </c>
      <c r="C61" s="26">
        <f t="shared" si="1"/>
        <v>2329</v>
      </c>
      <c r="D61" s="26">
        <f>700-200</f>
        <v>500</v>
      </c>
      <c r="E61" s="25">
        <v>429</v>
      </c>
      <c r="F61" s="26">
        <f>3000-226+26-35-44-600-721</f>
        <v>1400</v>
      </c>
      <c r="G61" s="25">
        <v>0</v>
      </c>
      <c r="H61" s="25">
        <v>0</v>
      </c>
      <c r="I61" s="13">
        <v>2013</v>
      </c>
    </row>
    <row r="62" spans="1:9" ht="65.25" customHeight="1">
      <c r="A62" s="14" t="s">
        <v>6</v>
      </c>
      <c r="B62" s="12" t="s">
        <v>68</v>
      </c>
      <c r="C62" s="27">
        <f aca="true" t="shared" si="3" ref="C62:C67">SUM(D62:H62)</f>
        <v>13440.3</v>
      </c>
      <c r="D62" s="27">
        <f>SUM(D63:D67)</f>
        <v>1621</v>
      </c>
      <c r="E62" s="27">
        <f>SUM(E63:E67)</f>
        <v>5489</v>
      </c>
      <c r="F62" s="27">
        <f>SUM(F63:F67)</f>
        <v>1317.3</v>
      </c>
      <c r="G62" s="27">
        <f>SUM(G63:G67)</f>
        <v>3268</v>
      </c>
      <c r="H62" s="27">
        <f>SUM(H63:H67)</f>
        <v>1745</v>
      </c>
      <c r="I62" s="31">
        <v>2015</v>
      </c>
    </row>
    <row r="63" spans="1:9" s="37" customFormat="1" ht="31.5">
      <c r="A63" s="9" t="s">
        <v>7</v>
      </c>
      <c r="B63" s="8" t="s">
        <v>49</v>
      </c>
      <c r="C63" s="26">
        <f t="shared" si="3"/>
        <v>3355.7</v>
      </c>
      <c r="D63" s="26">
        <v>0</v>
      </c>
      <c r="E63" s="26">
        <v>2660.7</v>
      </c>
      <c r="F63" s="26">
        <v>200</v>
      </c>
      <c r="G63" s="26">
        <v>250</v>
      </c>
      <c r="H63" s="26">
        <v>245</v>
      </c>
      <c r="I63" s="13">
        <v>2015</v>
      </c>
    </row>
    <row r="64" spans="1:9" s="37" customFormat="1" ht="31.5">
      <c r="A64" s="9" t="s">
        <v>31</v>
      </c>
      <c r="B64" s="8" t="s">
        <v>50</v>
      </c>
      <c r="C64" s="26">
        <f t="shared" si="3"/>
        <v>7473.6</v>
      </c>
      <c r="D64" s="26">
        <v>1280</v>
      </c>
      <c r="E64" s="26">
        <f>1888.3</f>
        <v>1888.3</v>
      </c>
      <c r="F64" s="26">
        <f>852.3+35</f>
        <v>887.3</v>
      </c>
      <c r="G64" s="26">
        <v>2518</v>
      </c>
      <c r="H64" s="26">
        <v>900</v>
      </c>
      <c r="I64" s="13">
        <v>2015</v>
      </c>
    </row>
    <row r="65" spans="1:9" s="40" customFormat="1" ht="33.75" customHeight="1">
      <c r="A65" s="9" t="s">
        <v>32</v>
      </c>
      <c r="B65" s="8" t="s">
        <v>55</v>
      </c>
      <c r="C65" s="26">
        <f t="shared" si="3"/>
        <v>830</v>
      </c>
      <c r="D65" s="26">
        <v>0</v>
      </c>
      <c r="E65" s="26">
        <v>340</v>
      </c>
      <c r="F65" s="26">
        <v>30</v>
      </c>
      <c r="G65" s="26">
        <v>360</v>
      </c>
      <c r="H65" s="26">
        <v>100</v>
      </c>
      <c r="I65" s="13">
        <v>2015</v>
      </c>
    </row>
    <row r="66" spans="1:9" s="37" customFormat="1" ht="31.5">
      <c r="A66" s="9" t="s">
        <v>72</v>
      </c>
      <c r="B66" s="8" t="s">
        <v>47</v>
      </c>
      <c r="C66" s="26">
        <f t="shared" si="3"/>
        <v>141</v>
      </c>
      <c r="D66" s="26">
        <v>141</v>
      </c>
      <c r="E66" s="26">
        <v>0</v>
      </c>
      <c r="F66" s="26">
        <v>0</v>
      </c>
      <c r="G66" s="26">
        <v>0</v>
      </c>
      <c r="H66" s="26">
        <v>0</v>
      </c>
      <c r="I66" s="13">
        <v>2011</v>
      </c>
    </row>
    <row r="67" spans="1:9" s="37" customFormat="1" ht="37.5" customHeight="1">
      <c r="A67" s="9" t="s">
        <v>73</v>
      </c>
      <c r="B67" s="8" t="s">
        <v>51</v>
      </c>
      <c r="C67" s="26">
        <f t="shared" si="3"/>
        <v>1640</v>
      </c>
      <c r="D67" s="26">
        <v>200</v>
      </c>
      <c r="E67" s="26">
        <v>600</v>
      </c>
      <c r="F67" s="26">
        <v>200</v>
      </c>
      <c r="G67" s="26">
        <v>140</v>
      </c>
      <c r="H67" s="26">
        <v>500</v>
      </c>
      <c r="I67" s="13">
        <v>2015</v>
      </c>
    </row>
    <row r="68" spans="1:9" ht="19.5">
      <c r="A68" s="9"/>
      <c r="B68" s="22" t="s">
        <v>8</v>
      </c>
      <c r="C68" s="42">
        <f aca="true" t="shared" si="4" ref="C68:H68">C31+C12+C62</f>
        <v>191748.3</v>
      </c>
      <c r="D68" s="30">
        <f t="shared" si="4"/>
        <v>34950</v>
      </c>
      <c r="E68" s="30">
        <f t="shared" si="4"/>
        <v>34315</v>
      </c>
      <c r="F68" s="30">
        <f t="shared" si="4"/>
        <v>30367.3</v>
      </c>
      <c r="G68" s="30">
        <f t="shared" si="4"/>
        <v>68652</v>
      </c>
      <c r="H68" s="30">
        <f t="shared" si="4"/>
        <v>23464</v>
      </c>
      <c r="I68" s="23">
        <v>2015</v>
      </c>
    </row>
    <row r="69" ht="15.75">
      <c r="A69" s="1" t="s">
        <v>9</v>
      </c>
    </row>
    <row r="70" spans="1:8" ht="33" customHeight="1">
      <c r="A70" s="1"/>
      <c r="B70" s="1"/>
      <c r="C70" s="43"/>
      <c r="D70" s="1"/>
      <c r="E70" s="1"/>
      <c r="F70" s="1"/>
      <c r="G70" s="1"/>
      <c r="H70" s="1"/>
    </row>
    <row r="71" spans="1:8" ht="15.75">
      <c r="A71" s="1"/>
      <c r="B71" s="1"/>
      <c r="C71" s="43"/>
      <c r="D71" s="1"/>
      <c r="E71" s="1"/>
      <c r="F71" s="1"/>
      <c r="G71" s="1"/>
      <c r="H71" s="1"/>
    </row>
    <row r="72" ht="15">
      <c r="A72" s="32"/>
    </row>
    <row r="73" ht="15">
      <c r="A73" s="32"/>
    </row>
    <row r="74" ht="15">
      <c r="A74" s="32"/>
    </row>
    <row r="75" ht="15">
      <c r="A75" s="32"/>
    </row>
    <row r="76" ht="15">
      <c r="A76" s="32"/>
    </row>
    <row r="77" ht="15">
      <c r="A77" s="32"/>
    </row>
    <row r="78" ht="15">
      <c r="A78" s="32"/>
    </row>
    <row r="79" ht="15">
      <c r="A79" s="32"/>
    </row>
    <row r="80" ht="15">
      <c r="A80" s="32"/>
    </row>
    <row r="81" ht="15">
      <c r="A81" s="32"/>
    </row>
    <row r="82" ht="15">
      <c r="A82" s="32"/>
    </row>
    <row r="83" ht="15">
      <c r="A83" s="32"/>
    </row>
    <row r="84" ht="15">
      <c r="A84" s="32"/>
    </row>
    <row r="85" ht="15">
      <c r="A85" s="32"/>
    </row>
    <row r="86" ht="15">
      <c r="A86" s="32"/>
    </row>
    <row r="87" ht="15">
      <c r="A87" s="32"/>
    </row>
    <row r="88" ht="15">
      <c r="A88" s="32"/>
    </row>
  </sheetData>
  <sheetProtection/>
  <mergeCells count="11">
    <mergeCell ref="A6:I6"/>
    <mergeCell ref="G1:I1"/>
    <mergeCell ref="C2:I2"/>
    <mergeCell ref="B3:I3"/>
    <mergeCell ref="A5:I5"/>
    <mergeCell ref="A7:I7"/>
    <mergeCell ref="A9:A10"/>
    <mergeCell ref="C9:C10"/>
    <mergeCell ref="B9:B10"/>
    <mergeCell ref="I9:I10"/>
    <mergeCell ref="D9:H9"/>
  </mergeCells>
  <printOptions/>
  <pageMargins left="0.7480314960629921" right="0.7480314960629921" top="0.7086614173228347" bottom="0.3937007874015748" header="0.5118110236220472" footer="0.5118110236220472"/>
  <pageSetup fitToHeight="36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Туренкова</cp:lastModifiedBy>
  <cp:lastPrinted>2015-01-23T14:12:35Z</cp:lastPrinted>
  <dcterms:created xsi:type="dcterms:W3CDTF">1996-10-08T23:32:33Z</dcterms:created>
  <dcterms:modified xsi:type="dcterms:W3CDTF">2015-01-27T07:53:31Z</dcterms:modified>
  <cp:category/>
  <cp:version/>
  <cp:contentType/>
  <cp:contentStatus/>
</cp:coreProperties>
</file>