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15" windowWidth="12945" windowHeight="12525" activeTab="0"/>
  </bookViews>
  <sheets>
    <sheet name="ЗАТО Видяево 2013" sheetId="1" r:id="rId1"/>
  </sheets>
  <definedNames>
    <definedName name="_xlnm.Print_Titles" localSheetId="0">'ЗАТО Видяево 2013'!$10:$10</definedName>
    <definedName name="_xlnm.Print_Area" localSheetId="0">'ЗАТО Видяево 2013'!$A$1:$C$130</definedName>
  </definedNames>
  <calcPr fullCalcOnLoad="1"/>
</workbook>
</file>

<file path=xl/sharedStrings.xml><?xml version="1.0" encoding="utf-8"?>
<sst xmlns="http://schemas.openxmlformats.org/spreadsheetml/2006/main" count="246" uniqueCount="219">
  <si>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</si>
  <si>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</si>
  <si>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</si>
  <si>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</si>
  <si>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000 1 11 05034 04 0000 120</t>
  </si>
  <si>
    <t xml:space="preserve"> Приложение 4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</si>
  <si>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</si>
  <si>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</si>
  <si>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000 1 17 05040 04 0000 180</t>
  </si>
  <si>
    <t>000 1 05 02000 02 0000 110</t>
  </si>
  <si>
    <t>Прочие поступления от денежных взысканий (штрафов) и иных сумм в возмещение ущерба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</si>
  <si>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</si>
  <si>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</si>
  <si>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</si>
  <si>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</si>
  <si>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000 1 16 90000 00 0000 140</t>
  </si>
  <si>
    <t>НАЛОГОВЫЕ ДОХОДЫ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</si>
  <si>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</si>
  <si>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</si>
  <si>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</si>
  <si>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</si>
  <si>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</si>
  <si>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Субвенции бюджетам муниципальных образований на содержание ребенка в семье опекуна и приемной семье, а также вознаграждение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</si>
  <si>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 причитающееся приемному родителю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</si>
  <si>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</si>
  <si>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</si>
  <si>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000 2 02 04025 00 0000 151</t>
  </si>
  <si>
    <t>000 2 02 04025 04 0000 151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</si>
  <si>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</si>
  <si>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000 2 02 01007 04 0000 151</t>
  </si>
  <si>
    <t>000 2 02 01001 04 0000 151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</si>
  <si>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</si>
  <si>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</si>
  <si>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000 2 02 01007 00 0000 151</t>
  </si>
  <si>
    <t>Субсидии бюджетам субъектов Российской Федерации и муниципальных образований (межбюджетные субсидии)</t>
  </si>
  <si>
    <t>Дотации на выравнивание бюджетной обеспеченности</t>
  </si>
  <si>
    <t>000 2 02 01001 00 0000 151</t>
  </si>
  <si>
    <t>Прочие субсидии</t>
  </si>
  <si>
    <t>000 2 02 02999 00 0000 151</t>
  </si>
  <si>
    <t>000 2 02 02999 04 0000 151</t>
  </si>
  <si>
    <t>Субвенции бюджетам на государственную регистрацию актов гражданского состояния</t>
  </si>
  <si>
    <t>000 2 02 03003 00 0000 151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</si>
  <si>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</si>
  <si>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</si>
  <si>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</si>
  <si>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000 2 02 03015 04 0000 151</t>
  </si>
  <si>
    <t>000 2 02 03027 00 0000 151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</si>
  <si>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</si>
  <si>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</si>
  <si>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</si>
  <si>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000 2 02 03029 04 0000 151</t>
  </si>
  <si>
    <t>Прочие субвенции</t>
  </si>
  <si>
    <t>000 2 02 03999 00 0000 151</t>
  </si>
  <si>
    <t>000 2 02 03999 04 0000 151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</si>
  <si>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</si>
  <si>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</si>
  <si>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</si>
  <si>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000 2 02 04010 04 0000 151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</si>
  <si>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</si>
  <si>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</si>
  <si>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Дотации бюджетам на предоставление дотаций бюджетам закрытых административно-территориальных образований</t>
  </si>
  <si>
    <t xml:space="preserve">Дотации бюджетам закрытых административно-территориальных образований </t>
  </si>
  <si>
    <t xml:space="preserve">Прочие субвенции бюджетам городских округов 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</si>
  <si>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</si>
  <si>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</si>
  <si>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бюджетам городских округов на переселение граждан из закрытых административно-территориальных образований </t>
  </si>
  <si>
    <t>Прочие неналоговые доходы бюджетов городских округов</t>
  </si>
  <si>
    <t>000 1 00 00000 00 0000 000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</si>
  <si>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</si>
  <si>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</si>
  <si>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</si>
  <si>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</si>
  <si>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</si>
  <si>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</si>
  <si>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</si>
  <si>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</si>
  <si>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Прочие неналоговые доходы</t>
  </si>
  <si>
    <t>ВСЕГО ДОХОДОВ</t>
  </si>
  <si>
    <t>тыс.рублей</t>
  </si>
  <si>
    <t xml:space="preserve">Сумма       </t>
  </si>
  <si>
    <t>Плата за негативное воздействие на окружающую среду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</si>
  <si>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</si>
  <si>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</si>
  <si>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</si>
  <si>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</si>
  <si>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</si>
  <si>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</si>
  <si>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</si>
  <si>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</si>
  <si>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</si>
  <si>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</si>
  <si>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</si>
  <si>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</si>
  <si>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</si>
  <si>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</si>
  <si>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</si>
  <si>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</si>
  <si>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</si>
  <si>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000 2 02 01000 00 0000 151</t>
  </si>
  <si>
    <t>000 2 02 02000 00 0000 151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</si>
  <si>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</si>
  <si>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</si>
  <si>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</si>
  <si>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</si>
  <si>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</si>
  <si>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городских округов на выравнивание бюджетной обеспеченности</t>
  </si>
  <si>
    <t xml:space="preserve">000 1 01 02020 01 0000 110   </t>
  </si>
  <si>
    <t>Субвенции бюджетам городских округов на  ежемесячное денежное вознаграждение за классное руководство</t>
  </si>
  <si>
    <t xml:space="preserve"> 0002 02 03021 04 0000 151</t>
  </si>
  <si>
    <t>к решению Совета депутатов ЗАТО Видяево</t>
  </si>
  <si>
    <t>Объем поступлений доходов в бюджет ЗАТО Видяево на 2013 год</t>
  </si>
  <si>
    <t>000 1 11 05000 00 0000 120</t>
  </si>
  <si>
    <t>Доходы, получаемые в  виде  арендной  либо  иной   платы  за  передачу  в  возмездное   пользование государственного и муниципального имущества  (за исключением  имущества  бюджетных  и  автономных учреждений, а также имущества государственных  и муниципальных  унитарных  предприятий,   в   том числе казенных)</t>
  </si>
  <si>
    <t>БЕЗВОЗМЕЗДНЫЕ  ПОСТУПЛЕНИЯ  ОТ  ДРУГИХ  БЮДЖЕТОВ БЮДЖЕТНОЙ СИСТЕМЫ РОССИЙСКОЙ ФЕДЕРАЦИИ</t>
  </si>
  <si>
    <t xml:space="preserve">   000  2 02 01003 04 0000 151</t>
  </si>
  <si>
    <t>Дотации бюджетам городских округов на  поддержку мер по обеспечению сбалансированности бюджетов</t>
  </si>
  <si>
    <t>000  2 02 01003 00 0000 151</t>
  </si>
  <si>
    <t>Прочие субсидии бюджетам городских округов (на обеспечение бесплатным молоком либо питьевым молоком обучающихся 1-4 классов общеобразовательных учреждений, мунобразовательных учр., для детей дошкольного и младшего школьного возраста)</t>
  </si>
  <si>
    <t>Прочие субсидии бюджетам городских округов(на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</t>
  </si>
  <si>
    <t>Прочие субсидии бюджетам муниципальных образований в рамках ведомственной программы "Отдых детей МО" на 2012-2014 годы ( на организацию отдыха детей МО в оздоровительных учреждениях с дневным пребыванием, организованным на базе муниципальных учреждений)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</si>
  <si>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</si>
  <si>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</si>
  <si>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Субсидии бюджетам муниципальных образований  в рамках долгосрочной целевой программы "Профиликтика правонарушений, обеспечение общественной безопасности населения Мурманской области" на 2013-2015 годы</t>
  </si>
  <si>
    <t xml:space="preserve"> 0002 02 03021 00 0000 151</t>
  </si>
  <si>
    <t>Субвенции бюджетам муниципальных образований  на ежемесячное денежное вознаграждение за  классное руководство</t>
  </si>
  <si>
    <t>Субвенция бюджетам городских округов на реализацию долгосрочной целевой программы "Дети Кольского Заполярья" на 2012-2016 годы</t>
  </si>
  <si>
    <t>Прочие субвенции бюджетам городских округов (на реализ ЗМО "Об административных комиссиях")</t>
  </si>
  <si>
    <t>Прочие 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</si>
  <si>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Субвенции бюджетам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государтвенных полномочий по сбору сведений для формирования и ведения торгового реестра</t>
  </si>
  <si>
    <t>Прочие субвенции бюджетам городских округов (на реализ ЗМО "О наделении органов мест.самоуправления отдельными гос.полномочиями по опеке и попечительству в отношении совершеннолетних граждан")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</si>
  <si>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 организации предоставления мер соц поддержки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</si>
  <si>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предоставления ежемесячной ЖКМ выплаты</t>
  </si>
  <si>
    <t>Прочие субвенции бюджетам городских округов (на реализ ЗМО "О региональных нормативах финансового обеспечения образовательной деятельности в МО")</t>
  </si>
  <si>
    <t>Прочие субвенции бюджетам городских округов (на обеспечение бесплатным питанием отдельных категорий обучающихся)</t>
  </si>
  <si>
    <t>Прочие субвенции бюджетам городских округов (на реализацию ЗМО "О мерах соц.поддержки инвалидов" по обеспечению воспитания и обучения детей-инвалидов на дому и в дошкол.учреждениях)</t>
  </si>
  <si>
    <t>Прочие субвенции бюджетам городских округов на реализ. ЗМО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соц. поддержки по оплате ЖКУ организация мер</t>
  </si>
  <si>
    <t>Субвенции бюджетам городских округов на реализацию ЗМО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</si>
  <si>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субвенции бюджетам городских округов (на реализ ЗМО "О наделении органов мест.самоуправления отдельными гос.полномочиями по опеке и попечительству в отношении несовершеннолетних")</t>
  </si>
  <si>
    <t>Прочие субвенции бюджетам городских округов на реализ. ЗМО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соц. поддержки по оплате жилья и коммун</t>
  </si>
  <si>
    <t>000 1 01 02010 01 0000 110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</si>
  <si>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</si>
  <si>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</si>
  <si>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000 1 05 01000 00 0000 110</t>
  </si>
  <si>
    <t>000 1 05 01010 01 0000 110</t>
  </si>
  <si>
    <t xml:space="preserve">Налог, взимаемый в связи  с  применением патентной системы налогообложения
</t>
  </si>
  <si>
    <t xml:space="preserve">Налог, взимаемый в связи  с  применением патентной    системы    налогообложения, зачисляемый в бюджеты городских округов
</t>
  </si>
  <si>
    <t>000 1 05 04000 02 0000 110</t>
  </si>
  <si>
    <t>000 1 05 04010 02 0000 110</t>
  </si>
  <si>
    <t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</si>
  <si>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регистрированными    в качестве    индивидуальных     предпринимателей, нотариусов,  занимающихся   частной   практик 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</si>
  <si>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Субсидия на поддержку муниципальных образований, осуществляющих эффективное управление муниципальными финансами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</si>
  <si>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</si>
  <si>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000   2 02 02145 00 0000 151</t>
  </si>
  <si>
    <t>Субсидии   бюджетам   на    модернизацию региональных систем общего образования</t>
  </si>
  <si>
    <t xml:space="preserve"> 000   2 02 02145 04 0000 151</t>
  </si>
  <si>
    <t>Субсидии бюджетам городских  округов  на модернизацию региональных систем образования</t>
  </si>
  <si>
    <t>Субсидии бюджетам  субъектов  Российской  Федерации   на   реализацию    программы энергосбережения       и       повышения энергетической эффективности  на  период до 2020 года</t>
  </si>
  <si>
    <t>Субсидии бюджетам городских  округов  на  реализацию программы энергосбережения  и  повышения  энергетической  эффективности  на период до 2020 года</t>
  </si>
  <si>
    <t xml:space="preserve"> 000   2 02 02150 04 0000 151</t>
  </si>
  <si>
    <t xml:space="preserve"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
</t>
  </si>
  <si>
    <t xml:space="preserve">000 1 01 02030 01 0000 110   </t>
  </si>
  <si>
    <t>Налог  на  доходы   физических   лиц   с  доходов, полученных физическими лицами в соответствии со статьей  228  Налогового Кодекса Российской Федерации</t>
  </si>
  <si>
    <t>Налог, взимаемый  с  налогоплательщиков, выбравших  в  качестве объекта алогообложения доходы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</si>
  <si>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</si>
  <si>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</si>
  <si>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</si>
  <si>
    <t>000 1 05 01020 01 0000 110</t>
  </si>
  <si>
    <t>000 1 05 01021 01 0000 110</t>
  </si>
  <si>
    <t>Налог, взимаемый  с  налогоплательщиков,  выбравших  в  качестве  объекта налогообложения доходы,  уменьшенные  на величину расходов</t>
  </si>
  <si>
    <t>Налог, взимаемый  с  налогоплательщиков, выбравших в качестве объекта налогообложения доходы,  уменьшенные  на величину расходов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</si>
  <si>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</si>
  <si>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</si>
  <si>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</si>
  <si>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</si>
  <si>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 на  имущество   физических   лиц, взимаемый  по  ставкам,  применяемым   к объектам налогообложения,  расположенным в границах городских округов</t>
  </si>
  <si>
    <t>Земельный налог</t>
  </si>
  <si>
    <t>000 1 06 01020 04 0000 110</t>
  </si>
  <si>
    <t>000 1 06 06000 00 0000 110</t>
  </si>
  <si>
    <t>Земельный налог, взимаемый по ставкам, установленным в соответствии с подпунктом  2 пункта 1 статьи 394 Налогового кодекса Российской Федерации</t>
  </si>
  <si>
    <t>000 1 06 06022 04 0000 110</t>
  </si>
  <si>
    <t>000 1 11 09000 00 0000 120</t>
  </si>
  <si>
    <t>Прочие доходы от использования имущества и прав, находящихся в государственной  и муниципальной     собственности      (за исключением   имущества   бюджетных    и автономных учреждений, а также имущества государственных     и      муниципальных унитарных  предприятий,  в   том   числе казенных)</t>
  </si>
  <si>
    <t>Прочие  поступления   от   использования имущества,  находящегося  в государственной     и      муниципальной собственности (за исключением  имущества бюджетных  и  автономных  учреждений,  а также   имущества   государственных    и муниципальных унитарных  предприятий,  в том числе казенных)</t>
  </si>
  <si>
    <t>000 1 11 09040 00 0000 120</t>
  </si>
  <si>
    <t>000 1 11 09044 04 0000 120</t>
  </si>
  <si>
    <t>Прочие  поступления   от   использования имущества, находящегося в  собственности городских   округов   (за    исключением имущества  муниципальных   бюджетных   и автономных учреждений, а также имущества муниципальных унитарных  предприятий, 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</si>
  <si>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</si>
  <si>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</si>
  <si>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</si>
  <si>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000 1 13 02000 00 0000 000</t>
  </si>
  <si>
    <t>Прочие  доходы  от  компенсации   затрат государства</t>
  </si>
  <si>
    <t>Прочие  доходы  от  компенсации   затрат бюджетов городских округов</t>
  </si>
  <si>
    <t xml:space="preserve"> </t>
  </si>
  <si>
    <t>000 1 16 33040 04 0000 140</t>
  </si>
  <si>
    <t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 для нужд городских округов</t>
  </si>
  <si>
    <t>от 24.09.2013 № 139</t>
  </si>
  <si>
    <t>на 24.09</t>
  </si>
  <si>
    <t>на 30.10</t>
  </si>
  <si>
    <t>000 1 01 02040 01 0000 110</t>
  </si>
  <si>
    <t>Налог на доходы физических  лиц  в  виде фиксированных   авансовых   платежей   с доходов, полученных физическими  лицами,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</si>
  <si>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000 1 05 01050 01 0000 110</t>
  </si>
  <si>
    <t>Минимальный налог, зачисляемый в бюджеты субъектов Российской Федерации</t>
  </si>
  <si>
    <t>000 1 12 01020 01 0000 120</t>
  </si>
  <si>
    <t>Плата за выбросы загрязняющих веществ  в атмосферный     воздух      передвижными объектами</t>
  </si>
  <si>
    <t>000 1 12 01040 01 0000 120</t>
  </si>
  <si>
    <t>Плата за размещение отходов производства  и потребления</t>
  </si>
  <si>
    <t>000 1 13 02994 04 0000 130</t>
  </si>
  <si>
    <t>000 1 13 02990 00 0000 130</t>
  </si>
  <si>
    <t>000 1 12 01050 01 0000 120</t>
  </si>
  <si>
    <t>Плата   за   иные    виды    негативного  воздействия на окружающую среду</t>
  </si>
  <si>
    <t>000 1 16 03010 01 0000 140</t>
  </si>
  <si>
    <t>000 1 16 30030 01 0000 140</t>
  </si>
  <si>
    <t>Денежные взыскания (штрафы) за нарушение  законодательства  о  налогах  и  сборах, предусмотренные   статьями   116,   118, пунктом  2  статьи  119,  статьей 119.1, пунктами 1 и 2 статьи 120, статьями 125, 126,  128,  129,  129.1, статьями 129.4, 132,  133,  134,   135, 135.1   и  135.2 Налогового кодекса Российской Федерации, а   также   штрафы,  взыскание   которых осуществляется    на   основании   ранее действовавшей    статьи 117   Налогового кодекса Российской Федерации</t>
  </si>
  <si>
    <t>Прочие денежные  взыскания  (штрафы)  за правонарушения   в   области   дорожного движения</t>
  </si>
  <si>
    <t>000 2 02 02150 00 0000 151</t>
  </si>
  <si>
    <t>000 2 02 01009 04 0000 151</t>
  </si>
  <si>
    <t>Дотации бюджетам  городских  округов  на поощрение      достижения      наилучших показателей     деятельности     органов  местного самоуправления</t>
  </si>
  <si>
    <t>000 2 02 01009 00 0000 151</t>
  </si>
  <si>
    <t>Дотации бюджетам на поощрение достижения наилучших    показателей    деятельности органов исполнительной власти  субъектов Российской Федерации и органов  местного самоуправления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</si>
</sst>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E"/>
      <family val="1"/>
    </font>
    <font>
      <sz val="10"/>
      <name val="Times New Roman CYR"/>
      <family val="1"/>
    </font>
    <font>
      <sz val="9"/>
      <name val="Times New Roman"/>
      <family val="1"/>
    </font>
    <font>
      <i/>
      <sz val="7"/>
      <name val="Arial Cyr"/>
      <family val="0"/>
    </font>
    <font>
      <b/>
      <i/>
      <sz val="7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Times New Roman Cyr"/>
      <family val="1"/>
    </font>
    <font>
      <i/>
      <sz val="10"/>
      <color indexed="10"/>
      <name val="Arial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color indexed="12"/>
      <name val="Times New Roman"/>
      <family val="1"/>
    </font>
    <font>
      <b/>
      <sz val="10"/>
      <color indexed="12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b/>
      <i/>
      <sz val="11"/>
      <color indexed="12"/>
      <name val="Arial Cyr"/>
      <family val="0"/>
    </font>
    <font>
      <b/>
      <sz val="11"/>
      <color indexed="12"/>
      <name val="Arial Cyr"/>
      <family val="0"/>
    </font>
    <font>
      <b/>
      <i/>
      <sz val="7"/>
      <color indexed="12"/>
      <name val="Arial Cyr"/>
      <family val="0"/>
    </font>
    <font>
      <i/>
      <sz val="7"/>
      <color indexed="12"/>
      <name val="Arial Cyr"/>
      <family val="0"/>
    </font>
    <font>
      <b/>
      <i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1" fillId="0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Alignment="1">
      <alignment/>
    </xf>
    <xf numFmtId="3" fontId="20" fillId="24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25" borderId="0" xfId="0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4" fontId="0" fillId="0" borderId="12" xfId="0" applyNumberFormat="1" applyFill="1" applyBorder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24" fillId="0" borderId="12" xfId="0" applyNumberFormat="1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" fontId="24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4" fontId="27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4" fontId="5" fillId="0" borderId="15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164" fontId="24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164" fontId="29" fillId="0" borderId="15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164" fontId="31" fillId="0" borderId="15" xfId="0" applyNumberFormat="1" applyFont="1" applyFill="1" applyBorder="1" applyAlignment="1">
      <alignment horizontal="center"/>
    </xf>
    <xf numFmtId="164" fontId="31" fillId="0" borderId="12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4" fontId="34" fillId="0" borderId="12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4" fontId="30" fillId="0" borderId="12" xfId="0" applyNumberFormat="1" applyFont="1" applyFill="1" applyBorder="1" applyAlignment="1">
      <alignment/>
    </xf>
    <xf numFmtId="0" fontId="36" fillId="0" borderId="0" xfId="0" applyFont="1" applyFill="1" applyAlignment="1">
      <alignment wrapText="1"/>
    </xf>
    <xf numFmtId="4" fontId="32" fillId="0" borderId="12" xfId="0" applyNumberFormat="1" applyFont="1" applyFill="1" applyBorder="1" applyAlignment="1">
      <alignment/>
    </xf>
    <xf numFmtId="4" fontId="30" fillId="0" borderId="13" xfId="0" applyNumberFormat="1" applyFont="1" applyFill="1" applyBorder="1" applyAlignment="1">
      <alignment/>
    </xf>
    <xf numFmtId="0" fontId="37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wrapText="1"/>
    </xf>
    <xf numFmtId="0" fontId="3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12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164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8" fillId="0" borderId="0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164" fontId="11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view="pageBreakPreview" zoomScaleSheetLayoutView="100" zoomScalePageLayoutView="0" workbookViewId="0" topLeftCell="A51">
      <selection activeCell="K16" sqref="K16"/>
    </sheetView>
  </sheetViews>
  <sheetFormatPr defaultColWidth="9.00390625" defaultRowHeight="12.75"/>
  <cols>
    <col min="1" max="1" width="66.00390625" style="66" customWidth="1"/>
    <col min="2" max="2" width="24.625" style="67" customWidth="1"/>
    <col min="3" max="3" width="16.625" style="66" customWidth="1"/>
    <col min="4" max="4" width="7.25390625" style="10" hidden="1" customWidth="1"/>
    <col min="5" max="5" width="17.875" style="27" hidden="1" customWidth="1"/>
    <col min="6" max="6" width="15.125" style="2" hidden="1" customWidth="1"/>
    <col min="7" max="7" width="0.12890625" style="2" hidden="1" customWidth="1"/>
    <col min="8" max="8" width="7.25390625" style="21" hidden="1" customWidth="1"/>
    <col min="9" max="9" width="9.125" style="2" hidden="1" customWidth="1"/>
    <col min="10" max="29" width="9.125" style="2" customWidth="1"/>
  </cols>
  <sheetData>
    <row r="1" spans="1:3" ht="12.75">
      <c r="A1" s="32"/>
      <c r="B1" s="140" t="s">
        <v>5</v>
      </c>
      <c r="C1" s="140"/>
    </row>
    <row r="2" spans="2:5" ht="12.75" customHeight="1">
      <c r="B2" s="141" t="s">
        <v>109</v>
      </c>
      <c r="C2" s="141"/>
      <c r="D2" s="16"/>
      <c r="E2" s="16"/>
    </row>
    <row r="3" spans="2:5" ht="58.5" customHeight="1">
      <c r="B3" s="142" t="s">
        <v>159</v>
      </c>
      <c r="C3" s="142"/>
      <c r="D3" s="15"/>
      <c r="E3" s="15"/>
    </row>
    <row r="4" spans="2:5" ht="17.25" customHeight="1">
      <c r="B4" s="143" t="s">
        <v>195</v>
      </c>
      <c r="C4" s="143"/>
      <c r="D4" s="31"/>
      <c r="E4" s="31"/>
    </row>
    <row r="5" spans="1:5" ht="12.75" customHeight="1">
      <c r="A5" s="33"/>
      <c r="B5" s="142"/>
      <c r="C5" s="142"/>
      <c r="D5" s="15"/>
      <c r="E5" s="15"/>
    </row>
    <row r="6" spans="1:3" ht="12.75">
      <c r="A6" s="34"/>
      <c r="B6" s="35"/>
      <c r="C6" s="35"/>
    </row>
    <row r="7" spans="1:3" ht="18.75">
      <c r="A7" s="139" t="s">
        <v>110</v>
      </c>
      <c r="B7" s="139"/>
      <c r="C7" s="139"/>
    </row>
    <row r="8" spans="1:3" ht="14.25">
      <c r="A8" s="34"/>
      <c r="B8" s="36"/>
      <c r="C8" s="34"/>
    </row>
    <row r="9" spans="1:8" ht="16.5" thickBot="1">
      <c r="A9" s="34"/>
      <c r="B9" s="37"/>
      <c r="C9" s="38" t="s">
        <v>78</v>
      </c>
      <c r="G9" s="2" t="s">
        <v>196</v>
      </c>
      <c r="H9" s="21" t="s">
        <v>197</v>
      </c>
    </row>
    <row r="10" spans="1:6" ht="39" thickBot="1">
      <c r="A10" s="123" t="s">
        <v>74</v>
      </c>
      <c r="B10" s="124" t="s">
        <v>73</v>
      </c>
      <c r="C10" s="125" t="s">
        <v>79</v>
      </c>
      <c r="E10" s="40"/>
      <c r="F10" s="40"/>
    </row>
    <row r="11" spans="1:6" ht="15.75">
      <c r="A11" s="121" t="s">
        <v>102</v>
      </c>
      <c r="B11" s="122"/>
      <c r="C11" s="126">
        <f>C12</f>
        <v>162324.9</v>
      </c>
      <c r="E11" s="40"/>
      <c r="F11" s="40"/>
    </row>
    <row r="12" spans="1:8" s="2" customFormat="1" ht="15.75">
      <c r="A12" s="65" t="s">
        <v>20</v>
      </c>
      <c r="B12" s="20" t="s">
        <v>67</v>
      </c>
      <c r="C12" s="41">
        <f>C14+C20+C37+C40+C32</f>
        <v>162324.9</v>
      </c>
      <c r="D12" s="69" t="e">
        <f>D14+D20+D37+D40</f>
        <v>#REF!</v>
      </c>
      <c r="E12" s="41" t="e">
        <f>E14+E20+E37+E40</f>
        <v>#REF!</v>
      </c>
      <c r="F12" s="41" t="e">
        <f>F14+F20+F37+F40</f>
        <v>#REF!</v>
      </c>
      <c r="H12" s="21"/>
    </row>
    <row r="13" spans="1:8" s="2" customFormat="1" ht="15.75">
      <c r="A13" s="65" t="s">
        <v>16</v>
      </c>
      <c r="B13" s="20"/>
      <c r="C13" s="41">
        <f>C14+C20+C37+C32</f>
        <v>157528.4</v>
      </c>
      <c r="D13" s="69">
        <f>D14+D20+D37</f>
        <v>281</v>
      </c>
      <c r="E13" s="41">
        <f>E14+E20+E37</f>
        <v>92074.2</v>
      </c>
      <c r="F13" s="41">
        <f>F14+F20+F37</f>
        <v>92626.5</v>
      </c>
      <c r="H13" s="21"/>
    </row>
    <row r="14" spans="1:6" ht="15.75">
      <c r="A14" s="75" t="s">
        <v>81</v>
      </c>
      <c r="B14" s="20" t="s">
        <v>82</v>
      </c>
      <c r="C14" s="42">
        <f>C15</f>
        <v>154319.5</v>
      </c>
      <c r="D14" s="70">
        <f>D15</f>
        <v>0</v>
      </c>
      <c r="E14" s="42">
        <f>E15</f>
        <v>89242</v>
      </c>
      <c r="F14" s="42">
        <f>F15</f>
        <v>89778</v>
      </c>
    </row>
    <row r="15" spans="1:29" s="1" customFormat="1" ht="15.75">
      <c r="A15" s="75" t="s">
        <v>75</v>
      </c>
      <c r="B15" s="20" t="s">
        <v>83</v>
      </c>
      <c r="C15" s="42">
        <f>C16+C17+C18+C19</f>
        <v>154319.5</v>
      </c>
      <c r="D15" s="70">
        <f>D16+D17</f>
        <v>0</v>
      </c>
      <c r="E15" s="42">
        <f>E16+E17</f>
        <v>89242</v>
      </c>
      <c r="F15" s="42">
        <f>F16+F17</f>
        <v>89778</v>
      </c>
      <c r="G15" s="4"/>
      <c r="H15" s="2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8" ht="92.25" customHeight="1">
      <c r="A16" s="56" t="s">
        <v>148</v>
      </c>
      <c r="B16" s="17" t="s">
        <v>139</v>
      </c>
      <c r="C16" s="76">
        <f>88710-5000+2022.9+4950+38580.6+25000</f>
        <v>154263.5</v>
      </c>
      <c r="E16" s="40">
        <v>89242</v>
      </c>
      <c r="F16" s="40">
        <v>89778</v>
      </c>
      <c r="G16" s="2">
        <f>11800*4-8843.4+224</f>
        <v>38580.6</v>
      </c>
      <c r="H16" s="21">
        <v>25000</v>
      </c>
    </row>
    <row r="17" spans="1:8" ht="127.5" customHeight="1">
      <c r="A17" s="77" t="s">
        <v>149</v>
      </c>
      <c r="B17" s="17" t="s">
        <v>106</v>
      </c>
      <c r="C17" s="76">
        <f>5000-4950-40+3</f>
        <v>13</v>
      </c>
      <c r="E17" s="40"/>
      <c r="F17" s="40"/>
      <c r="G17" s="2">
        <v>-40</v>
      </c>
      <c r="H17" s="21">
        <v>3</v>
      </c>
    </row>
    <row r="18" spans="1:7" ht="56.25" customHeight="1">
      <c r="A18" s="77" t="s">
        <v>161</v>
      </c>
      <c r="B18" s="118" t="s">
        <v>160</v>
      </c>
      <c r="C18" s="76">
        <v>40</v>
      </c>
      <c r="E18" s="40"/>
      <c r="F18" s="40"/>
      <c r="G18" s="2">
        <v>40</v>
      </c>
    </row>
    <row r="19" spans="1:8" ht="102" customHeight="1">
      <c r="A19" s="77" t="s">
        <v>199</v>
      </c>
      <c r="B19" s="118" t="s">
        <v>198</v>
      </c>
      <c r="C19" s="76">
        <v>3</v>
      </c>
      <c r="E19" s="40"/>
      <c r="F19" s="40"/>
      <c r="H19" s="21">
        <v>3</v>
      </c>
    </row>
    <row r="20" spans="1:29" s="1" customFormat="1" ht="15.75">
      <c r="A20" s="75" t="s">
        <v>85</v>
      </c>
      <c r="B20" s="20" t="s">
        <v>84</v>
      </c>
      <c r="C20" s="42">
        <f>C28+C21+C30</f>
        <v>2927.5</v>
      </c>
      <c r="D20" s="70">
        <f>D28</f>
        <v>0</v>
      </c>
      <c r="E20" s="42">
        <f>E28</f>
        <v>2550.2</v>
      </c>
      <c r="F20" s="42">
        <f>F28</f>
        <v>2565.5</v>
      </c>
      <c r="G20" s="4"/>
      <c r="H20" s="2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29.25">
      <c r="A21" s="59" t="s">
        <v>140</v>
      </c>
      <c r="B21" s="20" t="s">
        <v>142</v>
      </c>
      <c r="C21" s="42">
        <f>C22+C25+C27</f>
        <v>328.5</v>
      </c>
      <c r="D21" s="70"/>
      <c r="E21" s="42"/>
      <c r="F21" s="42"/>
      <c r="G21" s="4"/>
      <c r="H21" s="2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26.25">
      <c r="A22" s="63" t="s">
        <v>141</v>
      </c>
      <c r="B22" s="20" t="s">
        <v>143</v>
      </c>
      <c r="C22" s="45">
        <f>C23+C24</f>
        <v>187</v>
      </c>
      <c r="D22" s="70"/>
      <c r="E22" s="42"/>
      <c r="F22" s="42"/>
      <c r="G22" s="4"/>
      <c r="H22" s="21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26.25">
      <c r="A23" s="60" t="s">
        <v>162</v>
      </c>
      <c r="B23" s="17" t="s">
        <v>163</v>
      </c>
      <c r="C23" s="78">
        <f>328-141</f>
        <v>187</v>
      </c>
      <c r="D23" s="70"/>
      <c r="E23" s="42"/>
      <c r="F23" s="42"/>
      <c r="G23" s="8">
        <v>-141</v>
      </c>
      <c r="H23" s="2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39">
      <c r="A24" s="60" t="s">
        <v>165</v>
      </c>
      <c r="B24" s="17" t="s">
        <v>164</v>
      </c>
      <c r="C24" s="78">
        <v>0</v>
      </c>
      <c r="D24" s="70"/>
      <c r="E24" s="42"/>
      <c r="F24" s="42"/>
      <c r="G24" s="8"/>
      <c r="H24" s="21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05" customFormat="1" ht="25.5">
      <c r="A25" s="63" t="s">
        <v>169</v>
      </c>
      <c r="B25" s="20" t="s">
        <v>166</v>
      </c>
      <c r="C25" s="119">
        <f>C26</f>
        <v>141</v>
      </c>
      <c r="D25" s="102"/>
      <c r="E25" s="103"/>
      <c r="F25" s="103"/>
      <c r="G25" s="108"/>
      <c r="H25" s="127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</row>
    <row r="26" spans="1:29" s="105" customFormat="1" ht="26.25">
      <c r="A26" s="60" t="s">
        <v>168</v>
      </c>
      <c r="B26" s="17" t="s">
        <v>167</v>
      </c>
      <c r="C26" s="78">
        <v>141</v>
      </c>
      <c r="D26" s="106"/>
      <c r="E26" s="107"/>
      <c r="F26" s="107"/>
      <c r="G26" s="108">
        <v>141</v>
      </c>
      <c r="H26" s="127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1:29" s="105" customFormat="1" ht="26.25">
      <c r="A27" s="63" t="s">
        <v>201</v>
      </c>
      <c r="B27" s="20" t="s">
        <v>200</v>
      </c>
      <c r="C27" s="45">
        <v>0.5</v>
      </c>
      <c r="D27" s="106"/>
      <c r="E27" s="107"/>
      <c r="F27" s="107"/>
      <c r="G27" s="104"/>
      <c r="H27" s="127">
        <v>0.5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</row>
    <row r="28" spans="1:29" s="1" customFormat="1" ht="31.5">
      <c r="A28" s="65" t="s">
        <v>1</v>
      </c>
      <c r="B28" s="20" t="s">
        <v>9</v>
      </c>
      <c r="C28" s="42">
        <f>C29</f>
        <v>2535</v>
      </c>
      <c r="D28" s="70">
        <f>D29</f>
        <v>0</v>
      </c>
      <c r="E28" s="42">
        <f>E29</f>
        <v>2550.2</v>
      </c>
      <c r="F28" s="42">
        <f>F29</f>
        <v>2565.5</v>
      </c>
      <c r="G28" s="4"/>
      <c r="H28" s="2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26" customFormat="1" ht="31.5">
      <c r="A29" s="77" t="s">
        <v>1</v>
      </c>
      <c r="B29" s="17" t="s">
        <v>18</v>
      </c>
      <c r="C29" s="76">
        <v>2535</v>
      </c>
      <c r="D29" s="10"/>
      <c r="E29" s="43">
        <v>2550.2</v>
      </c>
      <c r="F29" s="43">
        <v>2565.5</v>
      </c>
      <c r="G29" s="8"/>
      <c r="H29" s="2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6" customFormat="1" ht="43.5">
      <c r="A30" s="59" t="s">
        <v>144</v>
      </c>
      <c r="B30" s="20" t="s">
        <v>146</v>
      </c>
      <c r="C30" s="45">
        <f>C31</f>
        <v>64</v>
      </c>
      <c r="D30" s="10"/>
      <c r="E30" s="43"/>
      <c r="F30" s="43"/>
      <c r="G30" s="8"/>
      <c r="H30" s="2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s="26" customFormat="1" ht="39">
      <c r="A31" s="60" t="s">
        <v>145</v>
      </c>
      <c r="B31" s="17" t="s">
        <v>147</v>
      </c>
      <c r="C31" s="76">
        <v>64</v>
      </c>
      <c r="D31" s="10"/>
      <c r="E31" s="43"/>
      <c r="F31" s="43"/>
      <c r="G31" s="8"/>
      <c r="H31" s="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s="101" customFormat="1" ht="15">
      <c r="A32" s="59" t="s">
        <v>171</v>
      </c>
      <c r="B32" s="20" t="s">
        <v>170</v>
      </c>
      <c r="C32" s="138">
        <f>C33+C35</f>
        <v>1.4</v>
      </c>
      <c r="D32" s="109"/>
      <c r="E32" s="110"/>
      <c r="F32" s="110"/>
      <c r="G32" s="111"/>
      <c r="H32" s="128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</row>
    <row r="33" spans="1:29" s="1" customFormat="1" ht="15.75">
      <c r="A33" s="63" t="s">
        <v>173</v>
      </c>
      <c r="B33" s="20" t="s">
        <v>172</v>
      </c>
      <c r="C33" s="42">
        <f>C34</f>
        <v>0.4</v>
      </c>
      <c r="D33" s="112"/>
      <c r="E33" s="113"/>
      <c r="F33" s="113"/>
      <c r="G33" s="104"/>
      <c r="H33" s="2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26" customFormat="1" ht="39">
      <c r="A34" s="60" t="s">
        <v>174</v>
      </c>
      <c r="B34" s="17" t="s">
        <v>176</v>
      </c>
      <c r="C34" s="76">
        <v>0.4</v>
      </c>
      <c r="D34" s="114"/>
      <c r="E34" s="115"/>
      <c r="F34" s="115"/>
      <c r="G34" s="108">
        <v>0.4</v>
      </c>
      <c r="H34" s="2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s="1" customFormat="1" ht="15.75">
      <c r="A35" s="63" t="s">
        <v>175</v>
      </c>
      <c r="B35" s="20" t="s">
        <v>177</v>
      </c>
      <c r="C35" s="42">
        <f>C36</f>
        <v>1</v>
      </c>
      <c r="D35" s="112"/>
      <c r="E35" s="113"/>
      <c r="F35" s="113"/>
      <c r="G35" s="104"/>
      <c r="H35" s="2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26" customFormat="1" ht="26.25">
      <c r="A36" s="60" t="s">
        <v>178</v>
      </c>
      <c r="B36" s="17" t="s">
        <v>179</v>
      </c>
      <c r="C36" s="76">
        <v>1</v>
      </c>
      <c r="D36" s="114"/>
      <c r="E36" s="115"/>
      <c r="F36" s="115"/>
      <c r="G36" s="108">
        <v>1</v>
      </c>
      <c r="H36" s="2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6" ht="15.75">
      <c r="A37" s="65" t="s">
        <v>68</v>
      </c>
      <c r="B37" s="20" t="s">
        <v>86</v>
      </c>
      <c r="C37" s="42">
        <f>C38</f>
        <v>280</v>
      </c>
      <c r="D37" s="70">
        <f>D38</f>
        <v>281</v>
      </c>
      <c r="E37" s="44">
        <f>E38</f>
        <v>282</v>
      </c>
      <c r="F37" s="44">
        <f>F38</f>
        <v>283</v>
      </c>
    </row>
    <row r="38" spans="1:6" ht="31.5">
      <c r="A38" s="65" t="s">
        <v>69</v>
      </c>
      <c r="B38" s="20" t="s">
        <v>70</v>
      </c>
      <c r="C38" s="42">
        <v>280</v>
      </c>
      <c r="D38" s="70">
        <v>281</v>
      </c>
      <c r="E38" s="44">
        <v>282</v>
      </c>
      <c r="F38" s="44">
        <v>283</v>
      </c>
    </row>
    <row r="39" spans="1:29" s="1" customFormat="1" ht="47.25">
      <c r="A39" s="77" t="s">
        <v>71</v>
      </c>
      <c r="B39" s="17" t="s">
        <v>2</v>
      </c>
      <c r="C39" s="78">
        <v>280</v>
      </c>
      <c r="D39" s="11"/>
      <c r="E39" s="40">
        <v>281.6</v>
      </c>
      <c r="F39" s="40">
        <v>283.4</v>
      </c>
      <c r="G39" s="4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6" ht="15.75">
      <c r="A40" s="79" t="s">
        <v>100</v>
      </c>
      <c r="B40" s="20"/>
      <c r="C40" s="42">
        <f>C41+C49+C58+C64+C54</f>
        <v>4796.5</v>
      </c>
      <c r="D40" s="70" t="e">
        <f>D41+D49+D58+D64+#REF!</f>
        <v>#REF!</v>
      </c>
      <c r="E40" s="42" t="e">
        <f>E41+E49+E58+E64+#REF!</f>
        <v>#REF!</v>
      </c>
      <c r="F40" s="42" t="e">
        <f>F41+F49+F58+F64+#REF!</f>
        <v>#REF!</v>
      </c>
    </row>
    <row r="41" spans="1:6" ht="47.25">
      <c r="A41" s="65" t="s">
        <v>88</v>
      </c>
      <c r="B41" s="54" t="s">
        <v>87</v>
      </c>
      <c r="C41" s="42">
        <f>C42+C46</f>
        <v>3885</v>
      </c>
      <c r="D41" s="70" t="e">
        <f>D42</f>
        <v>#REF!</v>
      </c>
      <c r="E41" s="42" t="e">
        <f>E42</f>
        <v>#REF!</v>
      </c>
      <c r="F41" s="42" t="e">
        <f>F42</f>
        <v>#REF!</v>
      </c>
    </row>
    <row r="42" spans="1:6" ht="94.5">
      <c r="A42" s="56" t="s">
        <v>112</v>
      </c>
      <c r="B42" s="54" t="s">
        <v>111</v>
      </c>
      <c r="C42" s="42">
        <f>C45+C44+C43</f>
        <v>3700</v>
      </c>
      <c r="D42" s="71" t="e">
        <f>#REF!+D45</f>
        <v>#REF!</v>
      </c>
      <c r="E42" s="45" t="e">
        <f>#REF!+E45</f>
        <v>#REF!</v>
      </c>
      <c r="F42" s="45" t="e">
        <f>#REF!+F45</f>
        <v>#REF!</v>
      </c>
    </row>
    <row r="43" spans="1:29" s="1" customFormat="1" ht="84" customHeight="1">
      <c r="A43" s="77" t="s">
        <v>104</v>
      </c>
      <c r="B43" s="17" t="s">
        <v>103</v>
      </c>
      <c r="C43" s="78">
        <f>939.1-150-70-159.1</f>
        <v>560</v>
      </c>
      <c r="D43" s="11"/>
      <c r="E43" s="46">
        <v>1000</v>
      </c>
      <c r="F43" s="46">
        <v>1100</v>
      </c>
      <c r="G43" s="4">
        <v>-70</v>
      </c>
      <c r="H43" s="21">
        <v>-159.1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8" ht="78.75">
      <c r="A44" s="80" t="s">
        <v>19</v>
      </c>
      <c r="B44" s="17" t="s">
        <v>3</v>
      </c>
      <c r="C44" s="76">
        <f>150+40</f>
        <v>190</v>
      </c>
      <c r="E44" s="40"/>
      <c r="F44" s="40"/>
      <c r="H44" s="21">
        <v>40</v>
      </c>
    </row>
    <row r="45" spans="1:29" s="1" customFormat="1" ht="64.5" customHeight="1">
      <c r="A45" s="56" t="s">
        <v>17</v>
      </c>
      <c r="B45" s="17" t="s">
        <v>4</v>
      </c>
      <c r="C45" s="76">
        <f>3080+939-900-169</f>
        <v>2950</v>
      </c>
      <c r="D45" s="11"/>
      <c r="E45" s="46">
        <v>3099</v>
      </c>
      <c r="F45" s="46">
        <v>3117</v>
      </c>
      <c r="G45" s="4">
        <v>-900</v>
      </c>
      <c r="H45" s="21">
        <v>-169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105" customFormat="1" ht="101.25" customHeight="1">
      <c r="A46" s="79" t="s">
        <v>181</v>
      </c>
      <c r="B46" s="54" t="s">
        <v>180</v>
      </c>
      <c r="C46" s="42">
        <f>C47</f>
        <v>185</v>
      </c>
      <c r="D46" s="112"/>
      <c r="E46" s="116"/>
      <c r="F46" s="116"/>
      <c r="G46" s="104"/>
      <c r="H46" s="127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</row>
    <row r="47" spans="1:29" s="105" customFormat="1" ht="90" customHeight="1">
      <c r="A47" s="59" t="s">
        <v>182</v>
      </c>
      <c r="B47" s="54" t="s">
        <v>183</v>
      </c>
      <c r="C47" s="120">
        <f>C48</f>
        <v>185</v>
      </c>
      <c r="D47" s="117"/>
      <c r="E47" s="116"/>
      <c r="F47" s="116"/>
      <c r="G47" s="104"/>
      <c r="H47" s="127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</row>
    <row r="48" spans="1:29" s="105" customFormat="1" ht="78.75" customHeight="1">
      <c r="A48" s="56" t="s">
        <v>185</v>
      </c>
      <c r="B48" s="17" t="s">
        <v>184</v>
      </c>
      <c r="C48" s="76">
        <f>70+115</f>
        <v>185</v>
      </c>
      <c r="D48" s="112"/>
      <c r="E48" s="116"/>
      <c r="F48" s="116"/>
      <c r="G48" s="104">
        <v>70</v>
      </c>
      <c r="H48" s="127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</row>
    <row r="49" spans="1:6" ht="31.5">
      <c r="A49" s="65" t="s">
        <v>90</v>
      </c>
      <c r="B49" s="20" t="s">
        <v>89</v>
      </c>
      <c r="C49" s="42">
        <f>C50</f>
        <v>140</v>
      </c>
      <c r="D49" s="62">
        <f>D50</f>
        <v>0</v>
      </c>
      <c r="E49" s="3">
        <f>E50</f>
        <v>140</v>
      </c>
      <c r="F49" s="3">
        <f>F50</f>
        <v>140</v>
      </c>
    </row>
    <row r="50" spans="1:29" s="1" customFormat="1" ht="12.75">
      <c r="A50" s="130" t="s">
        <v>80</v>
      </c>
      <c r="B50" s="20" t="s">
        <v>91</v>
      </c>
      <c r="C50" s="120">
        <f>C51+C52+C53</f>
        <v>140</v>
      </c>
      <c r="D50" s="131"/>
      <c r="E50" s="46">
        <v>140</v>
      </c>
      <c r="F50" s="46">
        <v>140</v>
      </c>
      <c r="G50" s="4"/>
      <c r="H50" s="2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31.5">
      <c r="A51" s="77" t="s">
        <v>203</v>
      </c>
      <c r="B51" s="17" t="s">
        <v>202</v>
      </c>
      <c r="C51" s="76">
        <v>0.1</v>
      </c>
      <c r="D51" s="11"/>
      <c r="E51" s="46"/>
      <c r="F51" s="46"/>
      <c r="G51" s="4"/>
      <c r="H51" s="21">
        <v>0.1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15.75">
      <c r="A52" s="77" t="s">
        <v>205</v>
      </c>
      <c r="B52" s="17" t="s">
        <v>204</v>
      </c>
      <c r="C52" s="76">
        <v>1</v>
      </c>
      <c r="D52" s="11"/>
      <c r="E52" s="46"/>
      <c r="F52" s="46"/>
      <c r="G52" s="4"/>
      <c r="H52" s="21"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31.5">
      <c r="A53" s="77" t="s">
        <v>209</v>
      </c>
      <c r="B53" s="17" t="s">
        <v>208</v>
      </c>
      <c r="C53" s="76">
        <v>138.9</v>
      </c>
      <c r="D53" s="11"/>
      <c r="E53" s="46"/>
      <c r="F53" s="46"/>
      <c r="G53" s="4"/>
      <c r="H53" s="2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05" customFormat="1" ht="31.5">
      <c r="A54" s="65" t="s">
        <v>187</v>
      </c>
      <c r="B54" s="54" t="s">
        <v>186</v>
      </c>
      <c r="C54" s="42">
        <f>C55</f>
        <v>219.4</v>
      </c>
      <c r="D54" s="112"/>
      <c r="E54" s="113"/>
      <c r="F54" s="113"/>
      <c r="G54" s="104"/>
      <c r="H54" s="127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s="1" customFormat="1" ht="15.75">
      <c r="A55" s="77" t="s">
        <v>188</v>
      </c>
      <c r="B55" s="118" t="s">
        <v>189</v>
      </c>
      <c r="C55" s="76">
        <f>C56</f>
        <v>219.4</v>
      </c>
      <c r="D55" s="11"/>
      <c r="E55" s="46"/>
      <c r="F55" s="46"/>
      <c r="G55" s="4"/>
      <c r="H55" s="2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15.75">
      <c r="A56" s="77" t="s">
        <v>190</v>
      </c>
      <c r="B56" s="118" t="s">
        <v>207</v>
      </c>
      <c r="C56" s="76">
        <f>C57</f>
        <v>219.4</v>
      </c>
      <c r="D56" s="11"/>
      <c r="E56" s="46"/>
      <c r="F56" s="46"/>
      <c r="G56" s="4"/>
      <c r="H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31.5">
      <c r="A57" s="77" t="s">
        <v>191</v>
      </c>
      <c r="B57" s="118" t="s">
        <v>206</v>
      </c>
      <c r="C57" s="76">
        <v>219.4</v>
      </c>
      <c r="D57" s="11"/>
      <c r="E57" s="46"/>
      <c r="F57" s="46"/>
      <c r="G57" s="104">
        <v>219.4</v>
      </c>
      <c r="H57" s="2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26" customFormat="1" ht="15.75">
      <c r="A58" s="75" t="s">
        <v>93</v>
      </c>
      <c r="B58" s="20" t="s">
        <v>92</v>
      </c>
      <c r="C58" s="42">
        <f>C63+C61+C60+C59</f>
        <v>482</v>
      </c>
      <c r="D58" s="70">
        <f>D63</f>
        <v>0</v>
      </c>
      <c r="E58" s="42">
        <f>E63</f>
        <v>460</v>
      </c>
      <c r="F58" s="42">
        <f>F63</f>
        <v>470</v>
      </c>
      <c r="G58" s="8"/>
      <c r="H58" s="2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s="133" customFormat="1" ht="131.25" customHeight="1">
      <c r="A59" s="77" t="s">
        <v>212</v>
      </c>
      <c r="B59" s="17" t="s">
        <v>210</v>
      </c>
      <c r="C59" s="76">
        <v>9</v>
      </c>
      <c r="D59" s="132"/>
      <c r="E59" s="76"/>
      <c r="F59" s="76"/>
      <c r="G59" s="66"/>
      <c r="H59" s="21">
        <v>9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</row>
    <row r="60" spans="1:29" s="133" customFormat="1" ht="31.5">
      <c r="A60" s="77" t="s">
        <v>213</v>
      </c>
      <c r="B60" s="17" t="s">
        <v>211</v>
      </c>
      <c r="C60" s="76">
        <v>23</v>
      </c>
      <c r="D60" s="132"/>
      <c r="E60" s="76"/>
      <c r="F60" s="76"/>
      <c r="G60" s="66"/>
      <c r="H60" s="21">
        <v>23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</row>
    <row r="61" spans="1:29" s="26" customFormat="1" ht="72" customHeight="1">
      <c r="A61" s="56" t="s">
        <v>194</v>
      </c>
      <c r="B61" s="17" t="s">
        <v>193</v>
      </c>
      <c r="C61" s="78">
        <v>3</v>
      </c>
      <c r="D61" s="106"/>
      <c r="E61" s="107"/>
      <c r="F61" s="107"/>
      <c r="G61" s="108">
        <v>3</v>
      </c>
      <c r="H61" s="2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6" ht="31.5">
      <c r="A62" s="79" t="s">
        <v>10</v>
      </c>
      <c r="B62" s="20" t="s">
        <v>15</v>
      </c>
      <c r="C62" s="42">
        <f>C63</f>
        <v>447</v>
      </c>
      <c r="D62" s="70">
        <f>D63</f>
        <v>0</v>
      </c>
      <c r="E62" s="42">
        <v>500</v>
      </c>
      <c r="F62" s="42">
        <v>510</v>
      </c>
    </row>
    <row r="63" spans="1:7" ht="47.25">
      <c r="A63" s="56" t="s">
        <v>6</v>
      </c>
      <c r="B63" s="17" t="s">
        <v>7</v>
      </c>
      <c r="C63" s="76">
        <f>450-3</f>
        <v>447</v>
      </c>
      <c r="E63" s="40">
        <v>460</v>
      </c>
      <c r="F63" s="40">
        <v>470</v>
      </c>
      <c r="G63" s="2">
        <v>-3</v>
      </c>
    </row>
    <row r="64" spans="1:9" ht="15.75">
      <c r="A64" s="65" t="s">
        <v>95</v>
      </c>
      <c r="B64" s="20" t="s">
        <v>94</v>
      </c>
      <c r="C64" s="42">
        <f>C67</f>
        <v>70.1</v>
      </c>
      <c r="D64" s="70">
        <f>D67</f>
        <v>0</v>
      </c>
      <c r="E64" s="42">
        <f>E67</f>
        <v>80</v>
      </c>
      <c r="F64" s="42">
        <f>F67</f>
        <v>90</v>
      </c>
      <c r="I64" s="2" t="s">
        <v>192</v>
      </c>
    </row>
    <row r="65" spans="1:6" ht="15.75">
      <c r="A65" s="65" t="s">
        <v>11</v>
      </c>
      <c r="B65" s="20" t="s">
        <v>12</v>
      </c>
      <c r="C65" s="42">
        <f>C66</f>
        <v>0</v>
      </c>
      <c r="D65" s="70">
        <f>D66</f>
        <v>0</v>
      </c>
      <c r="E65" s="42">
        <f>E66</f>
        <v>0</v>
      </c>
      <c r="F65" s="42">
        <f>F66</f>
        <v>0</v>
      </c>
    </row>
    <row r="66" spans="1:29" s="1" customFormat="1" ht="31.5">
      <c r="A66" s="80" t="s">
        <v>13</v>
      </c>
      <c r="B66" s="17" t="s">
        <v>14</v>
      </c>
      <c r="C66" s="78">
        <v>0</v>
      </c>
      <c r="D66" s="11"/>
      <c r="E66" s="46"/>
      <c r="F66" s="46"/>
      <c r="G66" s="4"/>
      <c r="H66" s="2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6" ht="15.75">
      <c r="A67" s="65" t="s">
        <v>76</v>
      </c>
      <c r="B67" s="20" t="s">
        <v>96</v>
      </c>
      <c r="C67" s="42">
        <f>C69</f>
        <v>70.1</v>
      </c>
      <c r="D67" s="70">
        <f>D69</f>
        <v>0</v>
      </c>
      <c r="E67" s="42">
        <f>E69</f>
        <v>80</v>
      </c>
      <c r="F67" s="42">
        <f>F69</f>
        <v>90</v>
      </c>
    </row>
    <row r="68" spans="1:29" s="133" customFormat="1" ht="15.75">
      <c r="A68" s="77"/>
      <c r="B68" s="17" t="s">
        <v>14</v>
      </c>
      <c r="C68" s="76"/>
      <c r="D68" s="134"/>
      <c r="E68" s="76"/>
      <c r="F68" s="76"/>
      <c r="G68" s="66"/>
      <c r="H68" s="21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</row>
    <row r="69" spans="1:29" s="1" customFormat="1" ht="15.75">
      <c r="A69" s="77" t="s">
        <v>66</v>
      </c>
      <c r="B69" s="17" t="s">
        <v>8</v>
      </c>
      <c r="C69" s="76">
        <v>70.1</v>
      </c>
      <c r="D69" s="11"/>
      <c r="E69" s="46">
        <v>80</v>
      </c>
      <c r="F69" s="46">
        <v>90</v>
      </c>
      <c r="G69" s="4"/>
      <c r="H69" s="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6" ht="15.75">
      <c r="A70" s="65" t="s">
        <v>101</v>
      </c>
      <c r="B70" s="17"/>
      <c r="C70" s="42">
        <f>C12</f>
        <v>162324.9</v>
      </c>
      <c r="D70" s="70" t="e">
        <f>D12</f>
        <v>#REF!</v>
      </c>
      <c r="E70" s="42" t="e">
        <f>E12</f>
        <v>#REF!</v>
      </c>
      <c r="F70" s="42" t="e">
        <f>F12</f>
        <v>#REF!</v>
      </c>
    </row>
    <row r="71" spans="1:29" s="1" customFormat="1" ht="47.25">
      <c r="A71" s="65" t="s">
        <v>113</v>
      </c>
      <c r="B71" s="20" t="s">
        <v>97</v>
      </c>
      <c r="C71" s="42">
        <f>C72</f>
        <v>309286.20000000007</v>
      </c>
      <c r="D71" s="62" t="e">
        <f>D72</f>
        <v>#REF!</v>
      </c>
      <c r="E71" s="3" t="e">
        <f>E72</f>
        <v>#REF!</v>
      </c>
      <c r="F71" s="3" t="e">
        <f>F72</f>
        <v>#REF!</v>
      </c>
      <c r="G71" s="4"/>
      <c r="H71" s="2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1" customFormat="1" ht="31.5">
      <c r="A72" s="65" t="s">
        <v>31</v>
      </c>
      <c r="B72" s="20" t="s">
        <v>0</v>
      </c>
      <c r="C72" s="42">
        <f>C73+C82+C97+C125</f>
        <v>309286.20000000007</v>
      </c>
      <c r="D72" s="62" t="e">
        <f>D73+D82+D97+D125</f>
        <v>#REF!</v>
      </c>
      <c r="E72" s="3" t="e">
        <f>E73+E82+E97+E125</f>
        <v>#REF!</v>
      </c>
      <c r="F72" s="3" t="e">
        <f>F73+F82+F97+F125</f>
        <v>#REF!</v>
      </c>
      <c r="G72" s="4"/>
      <c r="H72" s="2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6" ht="31.5">
      <c r="A73" s="65" t="s">
        <v>32</v>
      </c>
      <c r="B73" s="20" t="s">
        <v>98</v>
      </c>
      <c r="C73" s="42">
        <f>C74+C76+C78+C80</f>
        <v>191463.4</v>
      </c>
      <c r="D73" s="62" t="e">
        <f>D74+D78+#REF!</f>
        <v>#REF!</v>
      </c>
      <c r="E73" s="3" t="e">
        <f>E74+E78+#REF!</f>
        <v>#REF!</v>
      </c>
      <c r="F73" s="3" t="e">
        <f>F74+F78+#REF!</f>
        <v>#REF!</v>
      </c>
    </row>
    <row r="74" spans="1:6" ht="15.75">
      <c r="A74" s="65" t="s">
        <v>35</v>
      </c>
      <c r="B74" s="20" t="s">
        <v>36</v>
      </c>
      <c r="C74" s="42">
        <f>C75</f>
        <v>28161.5</v>
      </c>
      <c r="D74" s="62">
        <f>D75</f>
        <v>0</v>
      </c>
      <c r="E74" s="3">
        <f>E75</f>
        <v>27935.4</v>
      </c>
      <c r="F74" s="3">
        <f>F75</f>
        <v>27970.7</v>
      </c>
    </row>
    <row r="75" spans="1:6" ht="28.5" customHeight="1">
      <c r="A75" s="39" t="s">
        <v>105</v>
      </c>
      <c r="B75" s="17" t="s">
        <v>30</v>
      </c>
      <c r="C75" s="78">
        <v>28161.5</v>
      </c>
      <c r="E75" s="40">
        <f>1906.2+26029.2</f>
        <v>27935.4</v>
      </c>
      <c r="F75" s="40">
        <f>1906.2+26064.5</f>
        <v>27970.7</v>
      </c>
    </row>
    <row r="76" spans="1:6" ht="28.5" customHeight="1">
      <c r="A76" s="63" t="s">
        <v>115</v>
      </c>
      <c r="B76" s="20" t="s">
        <v>116</v>
      </c>
      <c r="C76" s="45">
        <f>C77</f>
        <v>15655.9</v>
      </c>
      <c r="E76" s="40"/>
      <c r="F76" s="40"/>
    </row>
    <row r="77" spans="1:6" ht="26.25" customHeight="1">
      <c r="A77" s="39" t="s">
        <v>115</v>
      </c>
      <c r="B77" s="17" t="s">
        <v>114</v>
      </c>
      <c r="C77" s="64">
        <v>15655.9</v>
      </c>
      <c r="E77" s="47"/>
      <c r="F77" s="40"/>
    </row>
    <row r="78" spans="1:29" s="1" customFormat="1" ht="32.25" customHeight="1">
      <c r="A78" s="65" t="s">
        <v>60</v>
      </c>
      <c r="B78" s="20" t="s">
        <v>33</v>
      </c>
      <c r="C78" s="42">
        <f>C79</f>
        <v>145646</v>
      </c>
      <c r="D78" s="62">
        <f>D79</f>
        <v>0</v>
      </c>
      <c r="E78" s="3">
        <f>E79</f>
        <v>105209</v>
      </c>
      <c r="F78" s="3">
        <f>F79</f>
        <v>117970</v>
      </c>
      <c r="G78" s="4"/>
      <c r="H78" s="2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6" ht="19.5" customHeight="1">
      <c r="A79" s="39" t="s">
        <v>61</v>
      </c>
      <c r="B79" s="17" t="s">
        <v>29</v>
      </c>
      <c r="C79" s="76">
        <v>145646</v>
      </c>
      <c r="E79" s="40">
        <v>105209</v>
      </c>
      <c r="F79" s="40">
        <v>117970</v>
      </c>
    </row>
    <row r="80" spans="1:29" s="1" customFormat="1" ht="46.5" customHeight="1">
      <c r="A80" s="130" t="s">
        <v>218</v>
      </c>
      <c r="B80" s="20" t="s">
        <v>217</v>
      </c>
      <c r="C80" s="42">
        <f>C81</f>
        <v>2000</v>
      </c>
      <c r="D80" s="11"/>
      <c r="E80" s="135"/>
      <c r="F80" s="135"/>
      <c r="G80" s="4"/>
      <c r="H80" s="2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8" ht="33.75" customHeight="1">
      <c r="A81" s="39" t="s">
        <v>216</v>
      </c>
      <c r="B81" s="17" t="s">
        <v>215</v>
      </c>
      <c r="C81" s="76">
        <v>2000</v>
      </c>
      <c r="E81" s="136"/>
      <c r="F81" s="136"/>
      <c r="H81" s="21">
        <v>2000</v>
      </c>
    </row>
    <row r="82" spans="1:29" s="1" customFormat="1" ht="31.5">
      <c r="A82" s="65" t="s">
        <v>34</v>
      </c>
      <c r="B82" s="20" t="s">
        <v>99</v>
      </c>
      <c r="C82" s="42">
        <f>C87+C83+C85</f>
        <v>16393.7</v>
      </c>
      <c r="D82" s="62" t="e">
        <f>D87+#REF!+#REF!</f>
        <v>#REF!</v>
      </c>
      <c r="E82" s="3" t="e">
        <f>E87+#REF!+#REF!</f>
        <v>#REF!</v>
      </c>
      <c r="F82" s="3" t="e">
        <f>F87+#REF!+#REF!</f>
        <v>#REF!</v>
      </c>
      <c r="G82" s="4"/>
      <c r="H82" s="2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1" customFormat="1" ht="31.5">
      <c r="A83" s="65" t="s">
        <v>153</v>
      </c>
      <c r="B83" s="20" t="s">
        <v>152</v>
      </c>
      <c r="C83" s="42">
        <f>C84</f>
        <v>1690</v>
      </c>
      <c r="D83" s="62"/>
      <c r="E83" s="3"/>
      <c r="F83" s="3"/>
      <c r="G83" s="4"/>
      <c r="H83" s="2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1" customFormat="1" ht="31.5">
      <c r="A84" s="56" t="s">
        <v>155</v>
      </c>
      <c r="B84" s="17" t="s">
        <v>154</v>
      </c>
      <c r="C84" s="78">
        <v>1690</v>
      </c>
      <c r="D84" s="62"/>
      <c r="E84" s="3"/>
      <c r="F84" s="3"/>
      <c r="G84" s="4"/>
      <c r="H84" s="2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1" customFormat="1" ht="63">
      <c r="A85" s="79" t="s">
        <v>156</v>
      </c>
      <c r="B85" s="20" t="s">
        <v>214</v>
      </c>
      <c r="C85" s="45">
        <f>C86</f>
        <v>2503.3</v>
      </c>
      <c r="D85" s="62"/>
      <c r="E85" s="3"/>
      <c r="F85" s="3"/>
      <c r="G85" s="4"/>
      <c r="H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1" customFormat="1" ht="47.25">
      <c r="A86" s="56" t="s">
        <v>157</v>
      </c>
      <c r="B86" s="17" t="s">
        <v>158</v>
      </c>
      <c r="C86" s="78">
        <f>57+1000+1489.3-43</f>
        <v>2503.3</v>
      </c>
      <c r="D86" s="62"/>
      <c r="E86" s="3"/>
      <c r="F86" s="3"/>
      <c r="G86" s="4"/>
      <c r="H86" s="21">
        <v>-43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1" customFormat="1" ht="21" customHeight="1">
      <c r="A87" s="81" t="s">
        <v>37</v>
      </c>
      <c r="B87" s="20" t="s">
        <v>38</v>
      </c>
      <c r="C87" s="82">
        <f>C88</f>
        <v>12200.4</v>
      </c>
      <c r="D87" s="72">
        <f>SUM(D89:D94)</f>
        <v>0</v>
      </c>
      <c r="E87" s="5">
        <f>SUM(E89:E94)</f>
        <v>472.3</v>
      </c>
      <c r="F87" s="5">
        <f>SUM(F89:F94)</f>
        <v>488.8</v>
      </c>
      <c r="G87" s="4"/>
      <c r="H87" s="2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26" customFormat="1" ht="18" customHeight="1">
      <c r="A88" s="83" t="s">
        <v>21</v>
      </c>
      <c r="B88" s="17" t="s">
        <v>39</v>
      </c>
      <c r="C88" s="84">
        <f>SUM(C89:C96)</f>
        <v>12200.4</v>
      </c>
      <c r="D88" s="10"/>
      <c r="E88" s="43"/>
      <c r="F88" s="43"/>
      <c r="G88" s="8"/>
      <c r="H88" s="2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s="23" customFormat="1" ht="51">
      <c r="A89" s="58" t="s">
        <v>117</v>
      </c>
      <c r="B89" s="57" t="s">
        <v>39</v>
      </c>
      <c r="C89" s="85">
        <v>107.9</v>
      </c>
      <c r="D89" s="10"/>
      <c r="E89" s="48">
        <v>111.2</v>
      </c>
      <c r="F89" s="48">
        <v>114.2</v>
      </c>
      <c r="G89" s="22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24" customFormat="1" ht="63.75">
      <c r="A90" s="86" t="s">
        <v>118</v>
      </c>
      <c r="B90" s="57" t="s">
        <v>39</v>
      </c>
      <c r="C90" s="85">
        <v>4835.3</v>
      </c>
      <c r="D90" s="10"/>
      <c r="E90" s="48"/>
      <c r="F90" s="48"/>
      <c r="G90" s="22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8" s="22" customFormat="1" ht="51">
      <c r="A91" s="58" t="s">
        <v>119</v>
      </c>
      <c r="B91" s="57" t="s">
        <v>39</v>
      </c>
      <c r="C91" s="85">
        <v>347.7</v>
      </c>
      <c r="D91" s="10"/>
      <c r="E91" s="48"/>
      <c r="F91" s="48"/>
      <c r="H91" s="21"/>
    </row>
    <row r="92" spans="1:8" s="22" customFormat="1" ht="38.25">
      <c r="A92" s="58" t="s">
        <v>120</v>
      </c>
      <c r="B92" s="57" t="s">
        <v>39</v>
      </c>
      <c r="C92" s="85">
        <v>2226</v>
      </c>
      <c r="D92" s="10"/>
      <c r="E92" s="49">
        <v>361.1</v>
      </c>
      <c r="F92" s="48">
        <v>374.6</v>
      </c>
      <c r="H92" s="21"/>
    </row>
    <row r="93" spans="1:8" s="22" customFormat="1" ht="25.5" customHeight="1">
      <c r="A93" s="58" t="s">
        <v>121</v>
      </c>
      <c r="B93" s="57" t="s">
        <v>39</v>
      </c>
      <c r="C93" s="85">
        <v>11.4</v>
      </c>
      <c r="D93" s="10"/>
      <c r="E93" s="49"/>
      <c r="F93" s="48"/>
      <c r="H93" s="21"/>
    </row>
    <row r="94" spans="1:8" s="22" customFormat="1" ht="36.75" customHeight="1">
      <c r="A94" s="58" t="s">
        <v>122</v>
      </c>
      <c r="B94" s="57" t="s">
        <v>39</v>
      </c>
      <c r="C94" s="85">
        <v>339.1</v>
      </c>
      <c r="D94" s="10"/>
      <c r="E94" s="48"/>
      <c r="F94" s="48"/>
      <c r="H94" s="21"/>
    </row>
    <row r="95" spans="1:8" s="22" customFormat="1" ht="36.75" customHeight="1">
      <c r="A95" s="58" t="s">
        <v>150</v>
      </c>
      <c r="B95" s="57" t="s">
        <v>39</v>
      </c>
      <c r="C95" s="85">
        <v>3083</v>
      </c>
      <c r="D95" s="10"/>
      <c r="E95" s="61"/>
      <c r="F95" s="61"/>
      <c r="H95" s="21"/>
    </row>
    <row r="96" spans="1:8" s="22" customFormat="1" ht="36.75" customHeight="1">
      <c r="A96" s="58" t="s">
        <v>151</v>
      </c>
      <c r="B96" s="57" t="s">
        <v>39</v>
      </c>
      <c r="C96" s="85">
        <v>1250</v>
      </c>
      <c r="D96" s="10"/>
      <c r="E96" s="61"/>
      <c r="F96" s="61"/>
      <c r="H96" s="21"/>
    </row>
    <row r="97" spans="1:8" s="8" customFormat="1" ht="31.5">
      <c r="A97" s="87" t="s">
        <v>58</v>
      </c>
      <c r="B97" s="20" t="s">
        <v>59</v>
      </c>
      <c r="C97" s="82">
        <f>C98+C100+C102+C104+C106+C109</f>
        <v>84374.70000000001</v>
      </c>
      <c r="D97" s="72" t="e">
        <f>D98+D100+D104+D106+D109+#REF!+D102</f>
        <v>#REF!</v>
      </c>
      <c r="E97" s="5" t="e">
        <f>E98+E100+E104+E106+E109+#REF!+E102</f>
        <v>#REF!</v>
      </c>
      <c r="F97" s="5" t="e">
        <f>F98+F100+F104+F106+F109+#REF!+F102</f>
        <v>#REF!</v>
      </c>
      <c r="H97" s="21"/>
    </row>
    <row r="98" spans="1:6" ht="25.5">
      <c r="A98" s="88" t="s">
        <v>40</v>
      </c>
      <c r="B98" s="20" t="s">
        <v>41</v>
      </c>
      <c r="C98" s="82">
        <f>C99</f>
        <v>768.5</v>
      </c>
      <c r="D98" s="72">
        <f>D99</f>
        <v>0</v>
      </c>
      <c r="E98" s="5">
        <f>E99</f>
        <v>825.9</v>
      </c>
      <c r="F98" s="5">
        <f>F99</f>
        <v>0</v>
      </c>
    </row>
    <row r="99" spans="1:6" ht="25.5">
      <c r="A99" s="89" t="s">
        <v>63</v>
      </c>
      <c r="B99" s="17" t="s">
        <v>42</v>
      </c>
      <c r="C99" s="84">
        <f>800.5-32</f>
        <v>768.5</v>
      </c>
      <c r="E99" s="40">
        <v>825.9</v>
      </c>
      <c r="F99" s="40"/>
    </row>
    <row r="100" spans="1:6" ht="25.5">
      <c r="A100" s="88" t="s">
        <v>43</v>
      </c>
      <c r="B100" s="20" t="s">
        <v>44</v>
      </c>
      <c r="C100" s="82">
        <f>C101</f>
        <v>273.4</v>
      </c>
      <c r="D100" s="72">
        <f>D101</f>
        <v>0</v>
      </c>
      <c r="E100" s="5">
        <f>E101</f>
        <v>280.8</v>
      </c>
      <c r="F100" s="5">
        <f>F101</f>
        <v>0</v>
      </c>
    </row>
    <row r="101" spans="1:8" s="4" customFormat="1" ht="25.5">
      <c r="A101" s="89" t="s">
        <v>64</v>
      </c>
      <c r="B101" s="17" t="s">
        <v>45</v>
      </c>
      <c r="C101" s="84">
        <f>273.2+0.2</f>
        <v>273.4</v>
      </c>
      <c r="D101" s="11"/>
      <c r="E101" s="46">
        <v>280.8</v>
      </c>
      <c r="F101" s="46"/>
      <c r="H101" s="21"/>
    </row>
    <row r="102" spans="1:8" s="4" customFormat="1" ht="25.5">
      <c r="A102" s="90" t="s">
        <v>124</v>
      </c>
      <c r="B102" s="20" t="s">
        <v>123</v>
      </c>
      <c r="C102" s="82">
        <f>C103</f>
        <v>1097.2</v>
      </c>
      <c r="D102" s="53"/>
      <c r="E102" s="52">
        <v>1175.1</v>
      </c>
      <c r="F102" s="52">
        <v>1175.1</v>
      </c>
      <c r="H102" s="21"/>
    </row>
    <row r="103" spans="1:8" s="4" customFormat="1" ht="32.25" customHeight="1">
      <c r="A103" s="91" t="s">
        <v>107</v>
      </c>
      <c r="B103" s="17" t="s">
        <v>108</v>
      </c>
      <c r="C103" s="84">
        <f>613.1+484.1</f>
        <v>1097.2</v>
      </c>
      <c r="D103" s="53"/>
      <c r="E103" s="55"/>
      <c r="F103" s="55"/>
      <c r="H103" s="21"/>
    </row>
    <row r="104" spans="1:8" s="4" customFormat="1" ht="38.25">
      <c r="A104" s="88" t="s">
        <v>22</v>
      </c>
      <c r="B104" s="20" t="s">
        <v>46</v>
      </c>
      <c r="C104" s="82">
        <f>C105</f>
        <v>4545</v>
      </c>
      <c r="D104" s="72">
        <f>D105</f>
        <v>0</v>
      </c>
      <c r="E104" s="5">
        <f>E105</f>
        <v>4931</v>
      </c>
      <c r="F104" s="5">
        <f>F105</f>
        <v>5268</v>
      </c>
      <c r="H104" s="21"/>
    </row>
    <row r="105" spans="1:6" ht="38.25">
      <c r="A105" s="89" t="s">
        <v>23</v>
      </c>
      <c r="B105" s="17" t="s">
        <v>47</v>
      </c>
      <c r="C105" s="84">
        <v>4545</v>
      </c>
      <c r="D105" s="13"/>
      <c r="E105" s="40">
        <v>4931</v>
      </c>
      <c r="F105" s="40">
        <v>5268</v>
      </c>
    </row>
    <row r="106" spans="1:6" ht="51">
      <c r="A106" s="88" t="s">
        <v>48</v>
      </c>
      <c r="B106" s="20" t="s">
        <v>49</v>
      </c>
      <c r="C106" s="82">
        <f>C107</f>
        <v>1660.5</v>
      </c>
      <c r="D106" s="72">
        <f>D107</f>
        <v>0</v>
      </c>
      <c r="E106" s="5">
        <f>E107</f>
        <v>0</v>
      </c>
      <c r="F106" s="5">
        <f>F107</f>
        <v>0</v>
      </c>
    </row>
    <row r="107" spans="1:29" s="26" customFormat="1" ht="51">
      <c r="A107" s="89" t="s">
        <v>28</v>
      </c>
      <c r="B107" s="17" t="s">
        <v>50</v>
      </c>
      <c r="C107" s="84">
        <f>C108</f>
        <v>1660.5</v>
      </c>
      <c r="D107" s="10"/>
      <c r="E107" s="43"/>
      <c r="F107" s="43"/>
      <c r="G107" s="8"/>
      <c r="H107" s="2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s="23" customFormat="1" ht="51">
      <c r="A108" s="58" t="s">
        <v>28</v>
      </c>
      <c r="B108" s="57" t="s">
        <v>50</v>
      </c>
      <c r="C108" s="92">
        <f>1620+40.5</f>
        <v>1660.5</v>
      </c>
      <c r="D108" s="13"/>
      <c r="E108" s="48">
        <v>1620</v>
      </c>
      <c r="F108" s="48">
        <v>1620</v>
      </c>
      <c r="G108" s="22"/>
      <c r="H108" s="21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6" ht="14.25">
      <c r="A109" s="93" t="s">
        <v>51</v>
      </c>
      <c r="B109" s="20" t="s">
        <v>52</v>
      </c>
      <c r="C109" s="82">
        <f>C110</f>
        <v>76030.1</v>
      </c>
      <c r="D109" s="72">
        <f>D110</f>
        <v>0</v>
      </c>
      <c r="E109" s="5">
        <f>E110</f>
        <v>80958.7</v>
      </c>
      <c r="F109" s="5">
        <f>F110</f>
        <v>84750.9</v>
      </c>
    </row>
    <row r="110" spans="1:6" ht="12.75">
      <c r="A110" s="91" t="s">
        <v>62</v>
      </c>
      <c r="B110" s="17" t="s">
        <v>53</v>
      </c>
      <c r="C110" s="84">
        <f>SUM(C111:C124)</f>
        <v>76030.1</v>
      </c>
      <c r="D110" s="73">
        <f>SUM(D111:D124)</f>
        <v>0</v>
      </c>
      <c r="E110" s="6">
        <f>SUM(E111:E124)</f>
        <v>80958.7</v>
      </c>
      <c r="F110" s="6">
        <f>SUM(F111:F124)</f>
        <v>84750.9</v>
      </c>
    </row>
    <row r="111" spans="1:29" s="23" customFormat="1" ht="25.5">
      <c r="A111" s="58" t="s">
        <v>125</v>
      </c>
      <c r="B111" s="57" t="s">
        <v>53</v>
      </c>
      <c r="C111" s="92">
        <f>162.9+651.1</f>
        <v>814</v>
      </c>
      <c r="D111" s="10"/>
      <c r="E111" s="49">
        <v>61703</v>
      </c>
      <c r="F111" s="48">
        <v>63992.2</v>
      </c>
      <c r="G111" s="22"/>
      <c r="H111" s="21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23" customFormat="1" ht="25.5">
      <c r="A112" s="58" t="s">
        <v>126</v>
      </c>
      <c r="B112" s="57" t="s">
        <v>53</v>
      </c>
      <c r="C112" s="92">
        <v>162.8</v>
      </c>
      <c r="D112" s="10"/>
      <c r="E112" s="48">
        <v>19255.7</v>
      </c>
      <c r="F112" s="48">
        <v>20758.7</v>
      </c>
      <c r="G112" s="22"/>
      <c r="H112" s="21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23" customFormat="1" ht="63.75">
      <c r="A113" s="58" t="s">
        <v>127</v>
      </c>
      <c r="B113" s="57" t="s">
        <v>53</v>
      </c>
      <c r="C113" s="92">
        <v>6</v>
      </c>
      <c r="D113" s="10"/>
      <c r="E113" s="49"/>
      <c r="F113" s="48"/>
      <c r="G113" s="22"/>
      <c r="H113" s="21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23" customFormat="1" ht="51">
      <c r="A114" s="58" t="s">
        <v>128</v>
      </c>
      <c r="B114" s="57" t="s">
        <v>53</v>
      </c>
      <c r="C114" s="92">
        <v>6.7</v>
      </c>
      <c r="D114" s="10"/>
      <c r="E114" s="48"/>
      <c r="F114" s="48"/>
      <c r="G114" s="22"/>
      <c r="H114" s="21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s="23" customFormat="1" ht="38.25">
      <c r="A115" s="58" t="s">
        <v>129</v>
      </c>
      <c r="B115" s="57" t="s">
        <v>53</v>
      </c>
      <c r="C115" s="92">
        <v>7.9</v>
      </c>
      <c r="D115" s="10"/>
      <c r="E115" s="48"/>
      <c r="F115" s="48"/>
      <c r="G115" s="22"/>
      <c r="H115" s="21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6" s="21" customFormat="1" ht="63.75">
      <c r="A116" s="94" t="s">
        <v>130</v>
      </c>
      <c r="B116" s="57" t="s">
        <v>53</v>
      </c>
      <c r="C116" s="92">
        <v>3.3</v>
      </c>
      <c r="D116" s="12"/>
      <c r="E116" s="50"/>
      <c r="F116" s="50"/>
    </row>
    <row r="117" spans="1:6" s="21" customFormat="1" ht="63.75">
      <c r="A117" s="94" t="s">
        <v>131</v>
      </c>
      <c r="B117" s="57" t="s">
        <v>53</v>
      </c>
      <c r="C117" s="92">
        <v>178.8</v>
      </c>
      <c r="D117" s="12"/>
      <c r="E117" s="50"/>
      <c r="F117" s="50"/>
    </row>
    <row r="118" spans="1:29" s="23" customFormat="1" ht="38.25">
      <c r="A118" s="58" t="s">
        <v>132</v>
      </c>
      <c r="B118" s="57" t="s">
        <v>53</v>
      </c>
      <c r="C118" s="92">
        <f>57580+2462</f>
        <v>60042</v>
      </c>
      <c r="D118" s="10"/>
      <c r="E118" s="48"/>
      <c r="F118" s="48"/>
      <c r="G118" s="22"/>
      <c r="H118" s="21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6" s="21" customFormat="1" ht="25.5">
      <c r="A119" s="58" t="s">
        <v>133</v>
      </c>
      <c r="B119" s="57" t="s">
        <v>53</v>
      </c>
      <c r="C119" s="92">
        <f>1741-330</f>
        <v>1411</v>
      </c>
      <c r="D119" s="25"/>
      <c r="E119" s="51"/>
      <c r="F119" s="50"/>
    </row>
    <row r="120" spans="1:29" s="23" customFormat="1" ht="38.25">
      <c r="A120" s="58" t="s">
        <v>134</v>
      </c>
      <c r="B120" s="57" t="s">
        <v>53</v>
      </c>
      <c r="C120" s="92">
        <v>774</v>
      </c>
      <c r="D120" s="10"/>
      <c r="E120" s="48"/>
      <c r="F120" s="48"/>
      <c r="G120" s="22"/>
      <c r="H120" s="2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6" s="21" customFormat="1" ht="51">
      <c r="A121" s="58" t="s">
        <v>135</v>
      </c>
      <c r="B121" s="57" t="s">
        <v>53</v>
      </c>
      <c r="C121" s="92">
        <v>81.4</v>
      </c>
      <c r="D121" s="12"/>
      <c r="E121" s="50"/>
      <c r="F121" s="50"/>
    </row>
    <row r="122" spans="1:6" s="21" customFormat="1" ht="51">
      <c r="A122" s="94" t="s">
        <v>136</v>
      </c>
      <c r="B122" s="57" t="s">
        <v>53</v>
      </c>
      <c r="C122" s="92">
        <v>65</v>
      </c>
      <c r="D122" s="12"/>
      <c r="E122" s="50"/>
      <c r="F122" s="50"/>
    </row>
    <row r="123" spans="1:6" s="21" customFormat="1" ht="38.25">
      <c r="A123" s="58" t="s">
        <v>137</v>
      </c>
      <c r="B123" s="57" t="s">
        <v>53</v>
      </c>
      <c r="C123" s="92">
        <v>814</v>
      </c>
      <c r="D123" s="12"/>
      <c r="E123" s="50"/>
      <c r="F123" s="50"/>
    </row>
    <row r="124" spans="1:6" s="21" customFormat="1" ht="51">
      <c r="A124" s="58" t="s">
        <v>138</v>
      </c>
      <c r="B124" s="57" t="s">
        <v>53</v>
      </c>
      <c r="C124" s="92">
        <v>11663.2</v>
      </c>
      <c r="D124" s="12"/>
      <c r="E124" s="50"/>
      <c r="F124" s="50"/>
    </row>
    <row r="125" spans="1:8" s="4" customFormat="1" ht="12.75" customHeight="1">
      <c r="A125" s="81" t="s">
        <v>54</v>
      </c>
      <c r="B125" s="18" t="s">
        <v>72</v>
      </c>
      <c r="C125" s="82">
        <f>C126+C128</f>
        <v>17054.4</v>
      </c>
      <c r="D125" s="72" t="e">
        <f>D126+#REF!+D128</f>
        <v>#REF!</v>
      </c>
      <c r="E125" s="5" t="e">
        <f>E126+#REF!+E128</f>
        <v>#REF!</v>
      </c>
      <c r="F125" s="5" t="e">
        <f>F126+#REF!+F128</f>
        <v>#REF!</v>
      </c>
      <c r="H125" s="21"/>
    </row>
    <row r="126" spans="1:8" s="4" customFormat="1" ht="25.5">
      <c r="A126" s="95" t="s">
        <v>55</v>
      </c>
      <c r="B126" s="18" t="s">
        <v>56</v>
      </c>
      <c r="C126" s="82">
        <f>C127</f>
        <v>17040</v>
      </c>
      <c r="D126" s="11"/>
      <c r="E126" s="46">
        <v>17040</v>
      </c>
      <c r="F126" s="46">
        <v>17040</v>
      </c>
      <c r="H126" s="21"/>
    </row>
    <row r="127" spans="1:6" ht="38.25">
      <c r="A127" s="96" t="s">
        <v>65</v>
      </c>
      <c r="B127" s="19" t="s">
        <v>57</v>
      </c>
      <c r="C127" s="84">
        <v>17040</v>
      </c>
      <c r="E127" s="40"/>
      <c r="F127" s="40"/>
    </row>
    <row r="128" spans="1:6" ht="38.25">
      <c r="A128" s="97" t="s">
        <v>24</v>
      </c>
      <c r="B128" s="18" t="s">
        <v>26</v>
      </c>
      <c r="C128" s="82">
        <f>C129</f>
        <v>14.4</v>
      </c>
      <c r="E128" s="46">
        <v>14.4</v>
      </c>
      <c r="F128" s="40"/>
    </row>
    <row r="129" spans="1:6" ht="25.5" customHeight="1">
      <c r="A129" s="96" t="s">
        <v>25</v>
      </c>
      <c r="B129" s="19" t="s">
        <v>27</v>
      </c>
      <c r="C129" s="84">
        <v>14.4</v>
      </c>
      <c r="E129" s="40"/>
      <c r="F129" s="40"/>
    </row>
    <row r="130" spans="1:8" s="4" customFormat="1" ht="16.5" thickBot="1">
      <c r="A130" s="98" t="s">
        <v>77</v>
      </c>
      <c r="B130" s="99"/>
      <c r="C130" s="137">
        <f>C70+C71</f>
        <v>471611.1000000001</v>
      </c>
      <c r="D130" s="74" t="e">
        <f>D70+D71</f>
        <v>#REF!</v>
      </c>
      <c r="E130" s="9" t="e">
        <f>E70+E71</f>
        <v>#REF!</v>
      </c>
      <c r="F130" s="9" t="e">
        <f>F70+F71</f>
        <v>#REF!</v>
      </c>
      <c r="H130" s="21"/>
    </row>
    <row r="131" spans="1:8" s="4" customFormat="1" ht="2.25" customHeight="1">
      <c r="A131" s="66"/>
      <c r="B131" s="67"/>
      <c r="C131" s="66">
        <v>444564.9</v>
      </c>
      <c r="D131" s="14"/>
      <c r="E131" s="28"/>
      <c r="H131" s="21"/>
    </row>
    <row r="132" ht="12.75">
      <c r="C132" s="68">
        <f>C131-C130</f>
        <v>-27046.20000000007</v>
      </c>
    </row>
    <row r="143" spans="1:8" s="4" customFormat="1" ht="12.75">
      <c r="A143" s="66"/>
      <c r="B143" s="67"/>
      <c r="C143" s="66"/>
      <c r="D143" s="11"/>
      <c r="E143" s="28"/>
      <c r="H143" s="21"/>
    </row>
    <row r="144" spans="1:8" s="4" customFormat="1" ht="12.75">
      <c r="A144" s="66"/>
      <c r="B144" s="67"/>
      <c r="C144" s="66"/>
      <c r="D144" s="12"/>
      <c r="E144" s="28"/>
      <c r="H144" s="21"/>
    </row>
    <row r="145" spans="1:8" s="8" customFormat="1" ht="12.75">
      <c r="A145" s="66"/>
      <c r="B145" s="67"/>
      <c r="C145" s="66"/>
      <c r="D145" s="10"/>
      <c r="E145" s="29"/>
      <c r="H145" s="21"/>
    </row>
    <row r="146" spans="1:8" s="4" customFormat="1" ht="12.75">
      <c r="A146" s="66"/>
      <c r="B146" s="67"/>
      <c r="C146" s="66"/>
      <c r="D146" s="12"/>
      <c r="E146" s="28"/>
      <c r="H146" s="21"/>
    </row>
    <row r="147" spans="1:8" s="8" customFormat="1" ht="12.75">
      <c r="A147" s="66"/>
      <c r="B147" s="67"/>
      <c r="C147" s="66"/>
      <c r="D147" s="10"/>
      <c r="E147" s="29"/>
      <c r="H147" s="21"/>
    </row>
    <row r="148" spans="1:8" s="4" customFormat="1" ht="12.75">
      <c r="A148" s="66"/>
      <c r="B148" s="67"/>
      <c r="C148" s="66"/>
      <c r="D148" s="12"/>
      <c r="E148" s="28"/>
      <c r="H148" s="21"/>
    </row>
    <row r="149" spans="1:8" s="8" customFormat="1" ht="12.75">
      <c r="A149" s="66"/>
      <c r="B149" s="67"/>
      <c r="C149" s="66"/>
      <c r="D149" s="10"/>
      <c r="E149" s="29"/>
      <c r="H149" s="21"/>
    </row>
    <row r="150" spans="1:8" s="8" customFormat="1" ht="12.75">
      <c r="A150" s="66"/>
      <c r="B150" s="67"/>
      <c r="C150" s="66"/>
      <c r="D150" s="13"/>
      <c r="E150" s="29"/>
      <c r="H150" s="21"/>
    </row>
    <row r="151" spans="1:8" s="8" customFormat="1" ht="12.75">
      <c r="A151" s="66"/>
      <c r="B151" s="67"/>
      <c r="C151" s="66"/>
      <c r="D151" s="13"/>
      <c r="E151" s="29"/>
      <c r="H151" s="21"/>
    </row>
    <row r="152" spans="1:8" s="7" customFormat="1" ht="15.75">
      <c r="A152" s="66"/>
      <c r="B152" s="67"/>
      <c r="C152" s="66"/>
      <c r="D152" s="11"/>
      <c r="E152" s="30"/>
      <c r="H152" s="129"/>
    </row>
  </sheetData>
  <sheetProtection/>
  <mergeCells count="6">
    <mergeCell ref="A7:C7"/>
    <mergeCell ref="B1:C1"/>
    <mergeCell ref="B2:C2"/>
    <mergeCell ref="B3:C3"/>
    <mergeCell ref="B4:C4"/>
    <mergeCell ref="B5:C5"/>
  </mergeCells>
  <printOptions horizontalCentered="1"/>
  <pageMargins left="0.5905511811023623" right="0.1968503937007874" top="0.7874015748031497" bottom="0.3937007874015748" header="0.15748031496062992" footer="0.1968503937007874"/>
  <pageSetup horizontalDpi="600" verticalDpi="600" orientation="portrait" paperSize="9" scale="86" r:id="rId1"/>
  <headerFooter alignWithMargins="0">
    <oddFooter>&amp;R&amp;P</oddFooter>
  </headerFooter>
  <rowBreaks count="1" manualBreakCount="1"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Necvetaeva</cp:lastModifiedBy>
  <cp:lastPrinted>2013-11-05T06:05:32Z</cp:lastPrinted>
  <dcterms:created xsi:type="dcterms:W3CDTF">2002-10-10T06:25:05Z</dcterms:created>
  <dcterms:modified xsi:type="dcterms:W3CDTF">2013-11-05T06:33:09Z</dcterms:modified>
  <cp:category/>
  <cp:version/>
  <cp:contentType/>
  <cp:contentStatus/>
</cp:coreProperties>
</file>