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3 ГОД\Решения Совета 2023\РСД № 92 от 16.05.2023\"/>
    </mc:Choice>
  </mc:AlternateContent>
  <bookViews>
    <workbookView xWindow="0" yWindow="0" windowWidth="28800" windowHeight="12435"/>
  </bookViews>
  <sheets>
    <sheet name="Совет май" sheetId="1" r:id="rId1"/>
  </sheets>
  <externalReferences>
    <externalReference r:id="rId2"/>
  </externalReferences>
  <definedNames>
    <definedName name="OLE_LINK11" localSheetId="0">'Совет май'!#REF!</definedName>
    <definedName name="OLE_LINK13" localSheetId="0">'Совет май'!#REF!</definedName>
    <definedName name="OLE_LINK14" localSheetId="0">'Совет май'!#REF!</definedName>
    <definedName name="OLE_LINK2" localSheetId="0">'Совет май'!$A$8</definedName>
    <definedName name="OLE_LINK3" localSheetId="0">'Совет май'!$A$1</definedName>
    <definedName name="OLE_LINK6" localSheetId="0">'Совет май'!$A$9</definedName>
    <definedName name="_xlnm.Print_Area" localSheetId="0">'Совет май'!$A$1:$I$280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5" i="1" l="1"/>
  <c r="H71" i="1"/>
  <c r="G71" i="1"/>
  <c r="F71" i="1"/>
  <c r="H70" i="1"/>
  <c r="I70" i="1" s="1"/>
  <c r="G70" i="1"/>
  <c r="H69" i="1"/>
  <c r="I69" i="1" s="1"/>
  <c r="G69" i="1"/>
  <c r="H68" i="1"/>
  <c r="I68" i="1" s="1"/>
  <c r="G68" i="1"/>
  <c r="H67" i="1"/>
  <c r="I67" i="1" s="1"/>
  <c r="G67" i="1"/>
  <c r="H66" i="1"/>
  <c r="I66" i="1" s="1"/>
  <c r="G66" i="1"/>
  <c r="H65" i="1"/>
  <c r="I65" i="1" s="1"/>
  <c r="G65" i="1"/>
  <c r="H64" i="1"/>
  <c r="I64" i="1" s="1"/>
  <c r="G64" i="1"/>
  <c r="H63" i="1"/>
  <c r="I63" i="1" s="1"/>
  <c r="G63" i="1"/>
  <c r="H62" i="1"/>
  <c r="I62" i="1" s="1"/>
  <c r="G62" i="1"/>
  <c r="H61" i="1"/>
  <c r="I61" i="1" s="1"/>
  <c r="G61" i="1"/>
  <c r="H60" i="1"/>
  <c r="I60" i="1" s="1"/>
  <c r="G60" i="1"/>
  <c r="G72" i="1" l="1"/>
  <c r="I71" i="1"/>
  <c r="I72" i="1" s="1"/>
  <c r="F72" i="1"/>
  <c r="H72" i="1"/>
  <c r="N6" i="1"/>
  <c r="K13" i="1"/>
  <c r="K14" i="1" s="1"/>
  <c r="L13" i="1"/>
  <c r="J15" i="1"/>
  <c r="N15" i="1"/>
  <c r="D16" i="1"/>
  <c r="J11" i="1" s="1"/>
  <c r="J12" i="1" s="1"/>
  <c r="J18" i="1"/>
  <c r="M19" i="1"/>
  <c r="H30" i="1"/>
  <c r="H31" i="1"/>
  <c r="H32" i="1"/>
  <c r="H33" i="1"/>
  <c r="H34" i="1"/>
  <c r="G35" i="1"/>
  <c r="H35" i="1" s="1"/>
  <c r="H36" i="1"/>
  <c r="H37" i="1"/>
  <c r="H38" i="1"/>
  <c r="H39" i="1"/>
  <c r="H40" i="1"/>
  <c r="H41" i="1"/>
  <c r="H42" i="1"/>
  <c r="H43" i="1"/>
  <c r="H44" i="1"/>
  <c r="H45" i="1"/>
  <c r="H46" i="1"/>
  <c r="H47" i="1"/>
  <c r="G48" i="1"/>
  <c r="G49" i="1" s="1"/>
  <c r="F49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K67" i="1"/>
  <c r="L67" i="1"/>
  <c r="K68" i="1"/>
  <c r="L68" i="1"/>
  <c r="K69" i="1"/>
  <c r="J70" i="1"/>
  <c r="G75" i="1"/>
  <c r="I75" i="1"/>
  <c r="G76" i="1"/>
  <c r="H76" i="1"/>
  <c r="I76" i="1" s="1"/>
  <c r="G77" i="1"/>
  <c r="I77" i="1"/>
  <c r="G78" i="1"/>
  <c r="I78" i="1"/>
  <c r="G79" i="1"/>
  <c r="I79" i="1"/>
  <c r="G80" i="1"/>
  <c r="H80" i="1"/>
  <c r="I80" i="1" s="1"/>
  <c r="G81" i="1"/>
  <c r="I81" i="1"/>
  <c r="G82" i="1"/>
  <c r="I82" i="1"/>
  <c r="G83" i="1"/>
  <c r="H83" i="1"/>
  <c r="I83" i="1" s="1"/>
  <c r="G84" i="1"/>
  <c r="H84" i="1"/>
  <c r="I84" i="1" s="1"/>
  <c r="G85" i="1"/>
  <c r="H85" i="1"/>
  <c r="I85" i="1" s="1"/>
  <c r="F86" i="1"/>
  <c r="G86" i="1" s="1"/>
  <c r="G92" i="1"/>
  <c r="I92" i="1"/>
  <c r="G93" i="1"/>
  <c r="H93" i="1"/>
  <c r="I93" i="1"/>
  <c r="G94" i="1"/>
  <c r="I94" i="1"/>
  <c r="G95" i="1"/>
  <c r="I95" i="1"/>
  <c r="G96" i="1"/>
  <c r="I96" i="1"/>
  <c r="G97" i="1"/>
  <c r="I97" i="1"/>
  <c r="G98" i="1"/>
  <c r="I98" i="1"/>
  <c r="G99" i="1"/>
  <c r="I99" i="1"/>
  <c r="G100" i="1"/>
  <c r="H100" i="1"/>
  <c r="I100" i="1" s="1"/>
  <c r="G101" i="1"/>
  <c r="H101" i="1"/>
  <c r="I101" i="1" s="1"/>
  <c r="G102" i="1"/>
  <c r="H102" i="1"/>
  <c r="I102" i="1" s="1"/>
  <c r="G103" i="1"/>
  <c r="I103" i="1"/>
  <c r="F104" i="1"/>
  <c r="J114" i="1"/>
  <c r="C119" i="1"/>
  <c r="C120" i="1"/>
  <c r="C172" i="1"/>
  <c r="C200" i="1"/>
  <c r="C204" i="1"/>
  <c r="C205" i="1"/>
  <c r="G104" i="1" l="1"/>
  <c r="G87" i="1"/>
  <c r="H48" i="1"/>
  <c r="H49" i="1" s="1"/>
  <c r="H87" i="1"/>
  <c r="I104" i="1"/>
  <c r="H104" i="1"/>
  <c r="L66" i="1"/>
  <c r="I86" i="1"/>
  <c r="I87" i="1" s="1"/>
  <c r="K70" i="1"/>
  <c r="L69" i="1"/>
  <c r="F87" i="1"/>
  <c r="L70" i="1" l="1"/>
  <c r="N70" i="1"/>
</calcChain>
</file>

<file path=xl/sharedStrings.xml><?xml version="1.0" encoding="utf-8"?>
<sst xmlns="http://schemas.openxmlformats.org/spreadsheetml/2006/main" count="473" uniqueCount="183">
  <si>
    <t>Администрации ЗАТО Видяево                                                                                  С.Г. Павлова</t>
  </si>
  <si>
    <t>Начальник Финансового отдела</t>
  </si>
  <si>
    <t xml:space="preserve">Уменьшение бюджетных средст, выделенных на выполнение м/задания в 2023 году на сумму остатка средств на счете учреждения на 01.01.2023 г. (РВВ). </t>
  </si>
  <si>
    <t>Уменьшение в связи  с перераспределением средств на более значимые расходы.</t>
  </si>
  <si>
    <t>Примечание:</t>
  </si>
  <si>
    <t>коп.</t>
  </si>
  <si>
    <t>руб.</t>
  </si>
  <si>
    <t>Итого составили:</t>
  </si>
  <si>
    <t>05</t>
  </si>
  <si>
    <t xml:space="preserve">уменьшение </t>
  </si>
  <si>
    <t xml:space="preserve"> -</t>
  </si>
  <si>
    <t xml:space="preserve">увеличение </t>
  </si>
  <si>
    <t>Сумма (руб.коп.)</t>
  </si>
  <si>
    <t>Наименование показателя</t>
  </si>
  <si>
    <t>2023 год</t>
  </si>
  <si>
    <t>Раздел 12 «Средства массовой информации»</t>
  </si>
  <si>
    <t xml:space="preserve">Уменьшение бюджетных средст, выделенных на выполнение м/задания в 2023 году на сумму остатка средств на счете учреждения на 01.01.2023 г. (МАУ СОК "Фрегат"). </t>
  </si>
  <si>
    <t>16</t>
  </si>
  <si>
    <t>03</t>
  </si>
  <si>
    <t>Раздел 11 «Физическая культура и спорт»</t>
  </si>
  <si>
    <t>Увеличение бюджетных средст, в связи со сменой исполнителя мероприятий по программе "Развитие культуры и сохранение культурного наследия в ЗАТО Видяево".</t>
  </si>
  <si>
    <t>Примечание</t>
  </si>
  <si>
    <t>53</t>
  </si>
  <si>
    <t>2025 год</t>
  </si>
  <si>
    <t>82</t>
  </si>
  <si>
    <t>2024 год</t>
  </si>
  <si>
    <t>Увеличение бюджетных средств   на софинансирование за счет местного бюджета  Субсидии бюджетам муниципальных образований на реализацию мероприятий, направленных на укрепление гражданскогоединства, межнационального согласия и этнокультурное развитие народов России на территории Мурманской области.</t>
  </si>
  <si>
    <t>Увеличение бюджетных средств  в связи, с выделением из областного бюджета  Субсидии бюджетам муниципальных образований на реализацию мероприятий, направленных на укрепление гражданскогоединства, межнационального согласия и этнокультурное развитие народов России на территории Мурманской области.</t>
  </si>
  <si>
    <t xml:space="preserve">Уменьшение бюджетных средст, выделенных на выполнение м/задания в 2023 году на сумму остатка средств на счете учреждения на 01.01.2023 г. (ЦКД). </t>
  </si>
  <si>
    <t>58</t>
  </si>
  <si>
    <t>Раздел 08 «Культура и кинематография»</t>
  </si>
  <si>
    <t>Перераспределение бюджетных средств на закупку антивируса Касперского (МИТО).</t>
  </si>
  <si>
    <t>Перераспределение бюджетных средств на закупку инвентаря для проведения мероприятий городского уровня "Бодрое воскресенье" (СОШ).</t>
  </si>
  <si>
    <t>Перераспределение бюджетных средств на более значимые расходы.</t>
  </si>
  <si>
    <t>Перераспределение бюджетных средств в связи со сменой исполнителя мероприятия.</t>
  </si>
  <si>
    <t>Перераспределение бюджетных средств на ремонт тира (Олимп ).</t>
  </si>
  <si>
    <t>Уточнение вида раходов (с 611 на 612 ДМШ - на приобретение баяна и аккардеона).</t>
  </si>
  <si>
    <t xml:space="preserve">Уменьшение бюджетных средст, выделенных на выполнение м/задания в 2023 году на сумму остатка средств на счете учреждения на 01.01.2023 г. (ДОУ 1 -   1 115 896,98 руб.; ДОУ 2 -38 221,90 руб.; Олимп - 297 316,64 руб.; ДМШ - 204 540,67  руб.). </t>
  </si>
  <si>
    <t xml:space="preserve">Уменьшение бюджетных средст, в связи с перераспределением расходов на физическую охрану с местного бюджета на региональный норматив (ДОУ 1 -   1 566 852,80 руб.; ДОУ 2 - 1 636 425,60 руб.; СОШ - 3 468 326,40 руб.). </t>
  </si>
  <si>
    <t xml:space="preserve"> Увеличение бюджетных средств  на софинансирование за счет местного бюджета  Субсидии на софинансирование капитального ремонта объектов, находящихся в муниципальной собственности (разработка ПСД на капитальный ремонт спортивного объекта "Межшкольный стадион" ЗАТО Видяево).</t>
  </si>
  <si>
    <t xml:space="preserve"> Увеличение бюджетных средств  в связи, с выделением из областного бюджета  Субсидии на софинансирование капитального ремонта объектов, находящихся в муниципальной собственности (разработка ПСД на капитальный ремонт спортивного объекта "Межшкольный стадион" ЗАТО Видяево).</t>
  </si>
  <si>
    <t xml:space="preserve"> Увеличение бюджетных средств   на софинансирование за счет местного бюджета  Иного межбюджетного трансферта из областного бюджета местным бюджетам на проведение временных общественно полезных работ в Мурманской области. </t>
  </si>
  <si>
    <t xml:space="preserve"> Увеличение бюджетных средств  в связи, с выделением из областного бюджета  Иного межбюджетного трансферта из областного бюджета местным бюджетам на проведение временных общественно полезных работ в Мурманской области. </t>
  </si>
  <si>
    <t xml:space="preserve"> Увеличение бюджетных средств   на софинансирование за счет местного бюджета 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"Юнармия".</t>
  </si>
  <si>
    <t xml:space="preserve"> Увеличение бюджетных средств  в связи, с выделением из областного бюджета 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"Юнармия".</t>
  </si>
  <si>
    <t>41</t>
  </si>
  <si>
    <t>33</t>
  </si>
  <si>
    <t>Раздел 07 «Образование»</t>
  </si>
  <si>
    <t xml:space="preserve">Увеличение бюджетных средств на софинансирование за счет местного бюджета Субсидии Субсидии на реализацию мероприятий, направленных на ликвидацию накопленного экологического ущерба. </t>
  </si>
  <si>
    <t xml:space="preserve">Увеличение бюджетных средств  в связи, с выделением из областного бюджета Субсидии на реализацию мероприятий, направленных на ликвидацию накопленного экологического ущерба. </t>
  </si>
  <si>
    <t xml:space="preserve">Увеличение бюджетных средств на мероприятия по направлениям формирования у населения муниципального образования экологической культуры, экологического просвещения, бережного отношения к территории проживания в форме приобретения агитационных плакатов, проведения мероприятий среди школьников ЗАТО Видяево (положения статей 166, 751, 782 Федерального закона от 10.01.2002 № 7-ФЗ «Об охране окружающей среды»). </t>
  </si>
  <si>
    <t>00</t>
  </si>
  <si>
    <t xml:space="preserve">    Расходы по разделу «Охрана окружающей среды» </t>
  </si>
  <si>
    <t>Раздел 06 «Охрана окружающей среды»</t>
  </si>
  <si>
    <t>Уменьшениев связи с экономией бюджетных средств по результатам проведенных аукционов.</t>
  </si>
  <si>
    <t>Увеличение в связи  с перераспределением средств на более значимые расходы.</t>
  </si>
  <si>
    <t>Увеличение  в связи с выделением  средств на расходы по оплате задолженности по исполнительным листам, судебных расходов.</t>
  </si>
  <si>
    <t>Увеличение  в связи с выделением  средств на расходы по гарантированному перечню услуг по погребению.</t>
  </si>
  <si>
    <t>Увеличение бюджетных средств на размещение и содержание  в приютах животных без владельцев (Закон МО от 16.07.2019 № 2402-01-ЗМО).</t>
  </si>
  <si>
    <t xml:space="preserve">Уменьшение бюджетных средств, выделенных на выполнение муниципального задания в 2023 году на сумму остатка денежных средст на лицевом счете учреждения по состоянию на 01.01.2023 года.  </t>
  </si>
  <si>
    <t xml:space="preserve">Увеличение бюджетных средств на софинансирование за счет местного бюджета Субсидии муниципальным образованиям на поддержку муниципальных программ формирования современной городской среды в чсати выполнения мероприятий по благоустройству дворовых территорий. </t>
  </si>
  <si>
    <t xml:space="preserve">Увеличение бюджетных средств  в связи, с выделением из областного бюджета Субсидии муниципальным образованиям на поддержку муниципальных программ формирования современной городской среды в чсати выполнения мероприятий по благоустройству дворовых территорий. </t>
  </si>
  <si>
    <t xml:space="preserve">Увеличение бюджетных средств на софинансирование за счет местного бюджета Субсидии на реализацию инициативных проектов в муниципальных образованиях Мурманской области. </t>
  </si>
  <si>
    <t xml:space="preserve">Увеличение бюджетных средств  в связи, с выделением из областного бюджета Субсидии на реализацию инициативных проектов в муниципальных образованиях Мурманской области. </t>
  </si>
  <si>
    <t>51</t>
  </si>
  <si>
    <t>97</t>
  </si>
  <si>
    <t xml:space="preserve">      Расходы по разделу «Жилищно – коммунальное хозяйство» </t>
  </si>
  <si>
    <t>Раздел 05 «Жилищно – коммунальное хозяйство»</t>
  </si>
  <si>
    <t xml:space="preserve"> Увеличение Субвенции бюджетам городских округов  на осуществление деятельности по отлову и содержанию безнадзорных животных без владельцев</t>
  </si>
  <si>
    <t xml:space="preserve">       Расходы по разделу «Национальная экономика» </t>
  </si>
  <si>
    <t>Раздел 04 «Национальная экономика»</t>
  </si>
  <si>
    <t>Увеличение  в связи с перераспределением средств на более значимые расходы (мероприятия по Предупреждению и ликвидации последствий чрезвычайных ситуаций, обеспечение условий для нормальной жизнедеятельности населения ЗАТО Видяево, а также на 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экономики).</t>
  </si>
  <si>
    <t>32</t>
  </si>
  <si>
    <t xml:space="preserve">Расходы по разделу «Национальная безопасность и правоохранительная деятельность» </t>
  </si>
  <si>
    <t>Раздел 03 «Национальная безопасность и правоохранительная деятельность»</t>
  </si>
  <si>
    <t>Уменьшение  в связи со сменой исполнителя мероприятий по программе "Развитие культуры и сохранение культурного наследия в ЗАТО Видяево"..</t>
  </si>
  <si>
    <t>77</t>
  </si>
  <si>
    <t>11</t>
  </si>
  <si>
    <t>Увеличение бюджетных средств на выплату единовременного поощрения за многолетнюю безупречную муниципальную службу (Закон о муниципальной службе, Положение о денежном содержании ОМСУ В ЗАТО Видяево).</t>
  </si>
  <si>
    <t xml:space="preserve">Увеличение бюджетных средств в связи с  компенсационнымивыплатами муниципальным служащим, а также работникам, не отнесенным к должностям муниципальной службы,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увольнении.
</t>
  </si>
  <si>
    <t xml:space="preserve">Уменьшение в связи с переаспределением на более значимые расходы. </t>
  </si>
  <si>
    <t>Уменьшение в связи со сменой исполнителя мероприятий по программе "Развитие культуры и сохранение культурного наследия в ЗАТО Видяево".</t>
  </si>
  <si>
    <t>Уменьшение в связи с переаспределением на более значимые расходы (Закупка антивируса Касперского).</t>
  </si>
  <si>
    <t>45</t>
  </si>
  <si>
    <t>57</t>
  </si>
  <si>
    <t xml:space="preserve">      Расходы на общегосударственные вопросы</t>
  </si>
  <si>
    <t>Раздел 01 «Общегосударственные вопросы»</t>
  </si>
  <si>
    <t>ИТОГО:</t>
  </si>
  <si>
    <t>1300</t>
  </si>
  <si>
    <t xml:space="preserve"> ОБСЛУЖИВАНИЕ ГОСУДАРСТВЕННОГО (МУНИЦИПАЛЬНОГО) ДОЛГА</t>
  </si>
  <si>
    <t>1200</t>
  </si>
  <si>
    <t>СРЕДСТВА МАССОВОЙ ИНФОРМАЦИИ</t>
  </si>
  <si>
    <t>1100</t>
  </si>
  <si>
    <t>ФИЗИЧЕСКАЯ КУЛЬТУРА И СПОРТ</t>
  </si>
  <si>
    <t>1000</t>
  </si>
  <si>
    <t>СОЦИАЛЬНАЯ ПОЛИТИКА</t>
  </si>
  <si>
    <t>0800</t>
  </si>
  <si>
    <t>КУЛЬТУРА И КИНЕМАТОГРАФИЯ</t>
  </si>
  <si>
    <t>0700</t>
  </si>
  <si>
    <t>ОБРАЗОВАНИЕ</t>
  </si>
  <si>
    <t>0600</t>
  </si>
  <si>
    <t>ОХРАНА ОКРУЖАЮЩЕЙ СРЕДЫ</t>
  </si>
  <si>
    <t>0500</t>
  </si>
  <si>
    <t>ЖИЛИЩНО-КОММУНАЛЬНОЕ ХОЗЯЙСТВО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</si>
  <si>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</si>
  <si>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</si>
  <si>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</si>
  <si>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</si>
  <si>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</si>
  <si>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</si>
  <si>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</si>
  <si>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ОБЩЕГОСУДАРСТВЕННЫЕ ВОПРОСЫ</t>
  </si>
  <si>
    <t>Проект</t>
  </si>
  <si>
    <t>Изменения</t>
  </si>
  <si>
    <t>Утверждено (Сводной росписью от 26.12.2022)</t>
  </si>
  <si>
    <t>Утверждено (РСД от 26.12.2022 № 65)</t>
  </si>
  <si>
    <t>Раздел</t>
  </si>
  <si>
    <t>Наименование</t>
  </si>
  <si>
    <t>Утверждено (Сводной росписью от 10.05.2023)</t>
  </si>
  <si>
    <r>
      <t xml:space="preserve">   С учетом вносимых изменений структура расходов бюджета по разделам классификации расходов бюджета</t>
    </r>
    <r>
      <rPr>
        <b/>
        <sz val="14"/>
        <rFont val="Times New Roman"/>
        <family val="1"/>
        <charset val="204"/>
      </rPr>
      <t xml:space="preserve">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характеризуется следующими изменениями:</t>
    </r>
  </si>
  <si>
    <t>2.      Внесение изменений в расходную часть местного бюджета произведено в связи с выделением денежных средств из областного бюджета и на основании уведомлений о предоставлении субсидии, субвенции, иного межбюджетного трансферта, имеющего целевое назначение на 2023 год и на плановый период 2024 и 2025 годов, а также с перераспределением бюджетных назначений на более значимые расходы.</t>
  </si>
  <si>
    <t>РАСХОДЫ</t>
  </si>
  <si>
    <t>000 2 02 49999 04 0000 150</t>
  </si>
  <si>
    <t>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</si>
  <si>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Увеличение Субвенции бюджетам городских округов  на осуществление деятельности по отлову и содержанию безнадзорных животных без владельцев</t>
  </si>
  <si>
    <t>000 2 02 30024 04 0000 150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</si>
  <si>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</si>
  <si>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 xml:space="preserve"> Увеличение бюджетных средств  в связи, с выделением из областного бюджета Субсидии на реализацию мероприятий, направленных на ликвидацию накопленного экологического ущерба. </t>
  </si>
  <si>
    <t>000 2 02 29999 04 0000 150</t>
  </si>
  <si>
    <t>Субсидия на релизацию мероприятий, направленных на ликвидацию накопленного экологического ущерба</t>
  </si>
  <si>
    <t>Субсидии на реализацию инициативных проектов в муниципальных образованиях Мурманской области</t>
  </si>
  <si>
    <t>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</si>
  <si>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Увеличение бюджетных средств  в связи, с выделением из областного бюджета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области.</t>
  </si>
  <si>
    <t>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</si>
  <si>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 xml:space="preserve"> Увеличение бюджетных средств  в связи, с выделением из областного бюджета 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"Юнармия". </t>
  </si>
  <si>
    <t>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</si>
  <si>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Увеличение бюджетных средств  в связи, с выделением из областного бюджета  Субсидии на софинансирование капитального ремонта объектов, находящихся в муниципальной собственности (разработка ПСД на капитальный ремонт спортивного объекта "Межшкольный стадион" ЗАТО Видяево).</t>
  </si>
  <si>
    <t>000 1 16 10129 01 0000 140</t>
  </si>
  <si>
    <t>Субсидия на софинансирование капитального ремонта объектов, находящихся в муниципальной собственности</t>
  </si>
  <si>
    <t>000 2 02 25304 04 0000 150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</si>
  <si>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</si>
  <si>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Уточнение наименования субсидии.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</si>
  <si>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</si>
  <si>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Изменения  в связи с фактическим поступлением по данным главного админитратора бюджетых средств.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</si>
  <si>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</si>
  <si>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</si>
  <si>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</si>
  <si>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</si>
  <si>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000 1 12 01041 01 0000 120</t>
  </si>
  <si>
    <t>Плата за размещение отходов производства</t>
  </si>
  <si>
    <t xml:space="preserve">000 1 12 01010 01 0000 120 </t>
  </si>
  <si>
    <t>Плата за выбросы загрязняющих веществ в атмосферный воздух стационарными объектами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</si>
  <si>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</si>
  <si>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</si>
  <si>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</si>
  <si>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</si>
  <si>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</si>
  <si>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</si>
  <si>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</si>
  <si>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</si>
  <si>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Изменения  в связи с изменением налогооблагаемой базы по данным главного админитратора бюджетых средств.</t>
  </si>
  <si>
    <t xml:space="preserve">000 1 01 02080 01 0000 110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</si>
  <si>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</si>
  <si>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КБК</t>
  </si>
  <si>
    <t>(руб.)</t>
  </si>
  <si>
    <t>1.     В общем объеме доходы бюджета ЗАТО Видяево в 2023 году увеличились на 31 387 319 руб.45 коп..(из них налоговые и неналоговые доходы увеличились на 191 940 руб. 00 коп., безвозмездные поступления на 31 195 379 руб. 45 коп.).</t>
  </si>
  <si>
    <t>ДОХОДЫ</t>
  </si>
  <si>
    <t>увеличение бюджетных ассигнований (за счет остатка средств бюджета на 01.01.2023) на 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</t>
  </si>
  <si>
    <t>по решению совета</t>
  </si>
  <si>
    <t>в том числе дефицит:</t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</si>
  <si>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</si>
  <si>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</si>
  <si>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t>22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</si>
  <si>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</si>
  <si>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t>17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</si>
  <si>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</si>
  <si>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2023 году</t>
  </si>
  <si>
    <t>Основные характеристики бюджета ЗАТО Видяево с учетом внесенных изменений:</t>
  </si>
  <si>
    <t>на 2023 год и на плановый период 2024 и 2025 годов»»</t>
  </si>
  <si>
    <t xml:space="preserve"> ЗАТО Видяево от 26.12.2022 г. № 65 «О бюджете ЗАТО Видяево </t>
  </si>
  <si>
    <t>(шестого созыва) «О внесении изменений в решение Совета депутатов</t>
  </si>
  <si>
    <t xml:space="preserve">к проекту решения Совета депутатов ЗАТО Видяево </t>
  </si>
  <si>
    <t>ПОЯСНИТЕЛЬНАЯ ЗАПИСКА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</si>
</sst>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Calibri"/>
      <family val="2"/>
    </font>
    <font>
      <sz val="11"/>
      <name val="Calibri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</font>
    <font>
      <sz val="14"/>
      <name val="Symbol"/>
      <family val="1"/>
      <charset val="2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2">
    <xf numFmtId="0" fontId="0" fillId="0" borderId="0" xfId="0"/>
    <xf numFmtId="3" fontId="2" fillId="2" borderId="0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/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49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" fontId="0" fillId="0" borderId="0" xfId="0" applyNumberFormat="1"/>
    <xf numFmtId="4" fontId="0" fillId="2" borderId="0" xfId="0" applyNumberFormat="1" applyFill="1"/>
    <xf numFmtId="4" fontId="9" fillId="3" borderId="13" xfId="0" applyNumberFormat="1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8" fillId="0" borderId="0" xfId="0" applyFont="1"/>
    <xf numFmtId="0" fontId="2" fillId="0" borderId="3" xfId="0" applyFont="1" applyBorder="1" applyAlignment="1">
      <alignment horizontal="left" vertical="center"/>
    </xf>
    <xf numFmtId="49" fontId="19" fillId="0" borderId="3" xfId="0" applyNumberFormat="1" applyFont="1" applyBorder="1" applyAlignment="1">
      <alignment horizontal="center" vertical="center"/>
    </xf>
    <xf numFmtId="2" fontId="0" fillId="0" borderId="0" xfId="0" applyNumberFormat="1"/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3" fontId="2" fillId="2" borderId="8" xfId="0" applyNumberFormat="1" applyFont="1" applyFill="1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0" fillId="0" borderId="3" xfId="0" applyNumberForma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/>
    </xf>
    <xf numFmtId="4" fontId="17" fillId="0" borderId="8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textRotation="90"/>
    </xf>
    <xf numFmtId="4" fontId="17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right" vertical="center" wrapText="1"/>
    </xf>
    <xf numFmtId="4" fontId="17" fillId="0" borderId="7" xfId="0" applyNumberFormat="1" applyFont="1" applyBorder="1" applyAlignment="1">
      <alignment horizontal="center" vertical="center"/>
    </xf>
    <xf numFmtId="4" fontId="17" fillId="0" borderId="6" xfId="0" applyNumberFormat="1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4" fontId="17" fillId="0" borderId="4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" fontId="5" fillId="2" borderId="3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4;%2020018\&#1055;&#1086;&#1103;&#1089;&#1085;&#1080;&#1090;&#1077;&#1083;&#1100;&#1085;&#1072;&#1103;%20&#1079;&#1072;&#1087;&#1080;&#1089;&#1082;&#1072;%20&#1082;%20&#1057;&#1086;&#1074;&#1077;&#1090;&#1091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.01.2022 св.роспись"/>
      <sheetName val="08.02.2022 св.роспись"/>
      <sheetName val="28.03.2022 совет"/>
      <sheetName val="18.05.2022 св.роспись"/>
      <sheetName val="21.06.2022 св.роспись"/>
      <sheetName val="19.09.2022 Совет"/>
      <sheetName val="05.10.2022 св.роспись"/>
      <sheetName val="07.11.2022 св.роспись"/>
      <sheetName val="27.02.2023 св. роспись"/>
      <sheetName val="10.05.2023 св. роспись"/>
      <sheetName val="Совет май"/>
      <sheetName val="05.12.2022 совет"/>
      <sheetName val="26.12.2022 Совет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E12">
            <v>1310693</v>
          </cell>
        </row>
        <row r="15">
          <cell r="E15">
            <v>447790</v>
          </cell>
        </row>
        <row r="16">
          <cell r="E16">
            <v>404078.6</v>
          </cell>
        </row>
      </sheetData>
      <sheetData sheetId="7"/>
      <sheetData sheetId="8">
        <row r="31">
          <cell r="H31">
            <v>4736099.43</v>
          </cell>
        </row>
        <row r="32">
          <cell r="H32">
            <v>26133</v>
          </cell>
        </row>
        <row r="33">
          <cell r="H33">
            <v>26326228.350000001</v>
          </cell>
        </row>
        <row r="34">
          <cell r="H34">
            <v>2845908</v>
          </cell>
        </row>
        <row r="35">
          <cell r="H35">
            <v>-2857667.54</v>
          </cell>
        </row>
        <row r="36">
          <cell r="H36">
            <v>404227.29</v>
          </cell>
        </row>
        <row r="37">
          <cell r="H37">
            <v>0</v>
          </cell>
        </row>
        <row r="38">
          <cell r="H38">
            <v>-7271.03</v>
          </cell>
        </row>
        <row r="39">
          <cell r="H39">
            <v>-2278.0500000000002</v>
          </cell>
        </row>
        <row r="40">
          <cell r="H40">
            <v>0</v>
          </cell>
        </row>
        <row r="41">
          <cell r="H41">
            <v>31575379.450000003</v>
          </cell>
        </row>
      </sheetData>
      <sheetData sheetId="9">
        <row r="31">
          <cell r="H31">
            <v>-10610864.41</v>
          </cell>
          <cell r="I31">
            <v>15793168.75</v>
          </cell>
        </row>
        <row r="32">
          <cell r="H32">
            <v>0</v>
          </cell>
          <cell r="I32">
            <v>28666609.989999998</v>
          </cell>
        </row>
        <row r="33">
          <cell r="H33">
            <v>84137383.829999998</v>
          </cell>
          <cell r="I33">
            <v>197928256.72000003</v>
          </cell>
        </row>
        <row r="34">
          <cell r="H34">
            <v>-97775</v>
          </cell>
          <cell r="I34">
            <v>2875908</v>
          </cell>
        </row>
        <row r="35">
          <cell r="H35">
            <v>-33700000</v>
          </cell>
          <cell r="I35">
            <v>299097011.19999999</v>
          </cell>
        </row>
        <row r="36">
          <cell r="H36">
            <v>-2270000</v>
          </cell>
          <cell r="I36">
            <v>14156023.579999998</v>
          </cell>
        </row>
        <row r="37">
          <cell r="H37">
            <v>0</v>
          </cell>
          <cell r="I37">
            <v>24055802.300000001</v>
          </cell>
        </row>
        <row r="38">
          <cell r="H38">
            <v>-12130000</v>
          </cell>
          <cell r="I38">
            <v>18212305.16</v>
          </cell>
        </row>
        <row r="39">
          <cell r="H39">
            <v>-1515000</v>
          </cell>
          <cell r="I39">
            <v>4195696.16</v>
          </cell>
        </row>
        <row r="40">
          <cell r="H40">
            <v>0</v>
          </cell>
          <cell r="I40">
            <v>0</v>
          </cell>
        </row>
        <row r="41">
          <cell r="H41">
            <v>-3.7252902984619141E-9</v>
          </cell>
          <cell r="I41">
            <v>661069839.07000005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268"/>
  <sheetViews>
    <sheetView tabSelected="1" view="pageBreakPreview" topLeftCell="A158" zoomScale="70" zoomScaleNormal="100" zoomScaleSheetLayoutView="70" workbookViewId="0">
      <selection activeCell="F169" sqref="F169:I169"/>
    </sheetView>
  </sheetViews>
  <sheetFormatPr defaultColWidth="8.85546875" defaultRowHeight="15" x14ac:dyDescent="0.25"/>
  <cols>
    <col min="2" max="2" width="16.28515625" customWidth="1"/>
    <col min="4" max="4" width="15.7109375" customWidth="1"/>
    <col min="5" max="5" width="10.85546875" customWidth="1"/>
    <col min="6" max="6" width="19.85546875" customWidth="1"/>
    <col min="7" max="7" width="19" customWidth="1"/>
    <col min="8" max="8" width="20.28515625" customWidth="1"/>
    <col min="9" max="9" width="22.140625" customWidth="1"/>
    <col min="10" max="10" width="15.28515625" customWidth="1"/>
    <col min="11" max="11" width="14.5703125" customWidth="1"/>
    <col min="12" max="12" width="13.5703125" customWidth="1"/>
    <col min="13" max="13" width="12" bestFit="1" customWidth="1"/>
    <col min="14" max="14" width="29.28515625" customWidth="1"/>
  </cols>
  <sheetData>
    <row r="1" spans="1:14" ht="18.75" x14ac:dyDescent="0.25">
      <c r="A1" s="144" t="s">
        <v>182</v>
      </c>
      <c r="B1" s="144"/>
      <c r="C1" s="144"/>
      <c r="D1" s="144"/>
      <c r="E1" s="144"/>
      <c r="F1" s="144"/>
      <c r="G1" s="144"/>
      <c r="H1" s="144"/>
      <c r="I1" s="144"/>
    </row>
    <row r="2" spans="1:14" ht="18.75" x14ac:dyDescent="0.25">
      <c r="A2" s="122" t="s">
        <v>181</v>
      </c>
      <c r="B2" s="122"/>
      <c r="C2" s="122"/>
      <c r="D2" s="122"/>
      <c r="E2" s="122"/>
      <c r="F2" s="122"/>
      <c r="G2" s="122"/>
      <c r="H2" s="122"/>
      <c r="I2" s="122"/>
    </row>
    <row r="3" spans="1:14" ht="18.75" x14ac:dyDescent="0.25">
      <c r="A3" s="122" t="s">
        <v>180</v>
      </c>
      <c r="B3" s="122"/>
      <c r="C3" s="122"/>
      <c r="D3" s="122"/>
      <c r="E3" s="122"/>
      <c r="F3" s="122"/>
      <c r="G3" s="122"/>
      <c r="H3" s="122"/>
      <c r="I3" s="122"/>
    </row>
    <row r="4" spans="1:14" ht="18.75" x14ac:dyDescent="0.25">
      <c r="A4" s="122" t="s">
        <v>179</v>
      </c>
      <c r="B4" s="122"/>
      <c r="C4" s="122"/>
      <c r="D4" s="122"/>
      <c r="E4" s="122"/>
      <c r="F4" s="122"/>
      <c r="G4" s="122"/>
      <c r="H4" s="122"/>
      <c r="I4" s="122"/>
    </row>
    <row r="5" spans="1:14" ht="18.75" x14ac:dyDescent="0.25">
      <c r="A5" s="122" t="s">
        <v>178</v>
      </c>
      <c r="B5" s="122"/>
      <c r="C5" s="122"/>
      <c r="D5" s="122"/>
      <c r="E5" s="122"/>
      <c r="F5" s="122"/>
      <c r="G5" s="122"/>
      <c r="H5" s="122"/>
      <c r="I5" s="122"/>
    </row>
    <row r="6" spans="1:14" ht="18.75" x14ac:dyDescent="0.25">
      <c r="A6" s="135"/>
      <c r="B6" s="135"/>
      <c r="C6" s="135"/>
      <c r="D6" s="135"/>
      <c r="E6" s="135"/>
      <c r="F6" s="135"/>
      <c r="G6" s="135"/>
      <c r="H6" s="135"/>
      <c r="I6" s="135"/>
      <c r="N6" s="79">
        <f>661069839.07+178940</f>
        <v>661248779.07000005</v>
      </c>
    </row>
    <row r="7" spans="1:14" ht="18.75" x14ac:dyDescent="0.25">
      <c r="A7" s="180" t="s">
        <v>177</v>
      </c>
      <c r="B7" s="180"/>
      <c r="C7" s="180"/>
      <c r="D7" s="180"/>
      <c r="E7" s="180"/>
      <c r="F7" s="180"/>
      <c r="G7" s="180"/>
      <c r="H7" s="180"/>
      <c r="I7" s="180"/>
    </row>
    <row r="8" spans="1:14" ht="18.75" x14ac:dyDescent="0.25">
      <c r="A8" s="80"/>
    </row>
    <row r="9" spans="1:14" ht="18.75" x14ac:dyDescent="0.25">
      <c r="A9" s="144" t="s">
        <v>176</v>
      </c>
      <c r="B9" s="144"/>
      <c r="C9" s="144"/>
      <c r="D9" s="144"/>
      <c r="E9" s="144"/>
      <c r="F9" s="144"/>
      <c r="G9" s="144"/>
      <c r="H9" s="144"/>
      <c r="I9" s="144"/>
    </row>
    <row r="10" spans="1:14" ht="25.9" customHeight="1" x14ac:dyDescent="0.25">
      <c r="A10" s="80"/>
      <c r="J10" s="79"/>
    </row>
    <row r="11" spans="1:14" ht="29.45" customHeight="1" x14ac:dyDescent="0.25">
      <c r="A11" s="170" t="s">
        <v>175</v>
      </c>
      <c r="B11" s="170"/>
      <c r="C11" s="170"/>
      <c r="D11" s="170"/>
      <c r="E11" s="171">
        <v>657899636</v>
      </c>
      <c r="F11" s="171"/>
      <c r="G11" s="30" t="s">
        <v>6</v>
      </c>
      <c r="H11" s="78" t="s">
        <v>174</v>
      </c>
      <c r="I11" s="77" t="s">
        <v>171</v>
      </c>
      <c r="J11" s="47">
        <f>E14+D16</f>
        <v>12149755.050000001</v>
      </c>
    </row>
    <row r="12" spans="1:14" ht="24" customHeight="1" x14ac:dyDescent="0.25">
      <c r="A12" s="170" t="s">
        <v>173</v>
      </c>
      <c r="B12" s="170"/>
      <c r="C12" s="170"/>
      <c r="D12" s="170"/>
      <c r="E12" s="171">
        <v>670049391</v>
      </c>
      <c r="F12" s="171"/>
      <c r="G12" s="30" t="s">
        <v>6</v>
      </c>
      <c r="H12" s="78" t="s">
        <v>172</v>
      </c>
      <c r="I12" s="77" t="s">
        <v>171</v>
      </c>
      <c r="J12" s="47">
        <f>626525316.72+J11</f>
        <v>638675071.76999998</v>
      </c>
    </row>
    <row r="13" spans="1:14" ht="43.5" customHeight="1" x14ac:dyDescent="0.25">
      <c r="A13" s="172" t="s">
        <v>170</v>
      </c>
      <c r="B13" s="172"/>
      <c r="C13" s="172"/>
      <c r="D13" s="172"/>
      <c r="E13" s="171">
        <v>12149755</v>
      </c>
      <c r="F13" s="171"/>
      <c r="G13" s="30" t="s">
        <v>6</v>
      </c>
      <c r="H13" s="78" t="s">
        <v>8</v>
      </c>
      <c r="I13" s="77" t="s">
        <v>5</v>
      </c>
      <c r="K13" s="47">
        <f>L11-E14</f>
        <v>-2969142.9</v>
      </c>
      <c r="L13" s="76">
        <f>K12-L12</f>
        <v>0</v>
      </c>
    </row>
    <row r="14" spans="1:14" ht="22.15" customHeight="1" x14ac:dyDescent="0.25">
      <c r="A14" s="169" t="s">
        <v>169</v>
      </c>
      <c r="B14" s="169"/>
      <c r="C14" s="169"/>
      <c r="D14" s="75"/>
      <c r="E14" s="173">
        <v>2969142.9</v>
      </c>
      <c r="F14" s="174"/>
      <c r="G14" s="181" t="s">
        <v>6</v>
      </c>
      <c r="H14" s="183" t="s">
        <v>168</v>
      </c>
      <c r="I14" s="184"/>
      <c r="K14" s="47">
        <f>K13-D14</f>
        <v>-2969142.9</v>
      </c>
    </row>
    <row r="15" spans="1:14" ht="37.5" customHeight="1" x14ac:dyDescent="0.25">
      <c r="A15" s="169"/>
      <c r="B15" s="169"/>
      <c r="C15" s="169"/>
      <c r="D15" s="74"/>
      <c r="E15" s="175"/>
      <c r="F15" s="176"/>
      <c r="G15" s="182"/>
      <c r="H15" s="185"/>
      <c r="I15" s="186"/>
      <c r="J15" s="47">
        <f>6237111.6-E14-E16-E17-E18-E19</f>
        <v>-5912643.4500000011</v>
      </c>
      <c r="N15" s="47" t="e">
        <f>E14-'[1]05.10.2022 св.роспись'!E12:F13</f>
        <v>#VALUE!</v>
      </c>
    </row>
    <row r="16" spans="1:14" ht="133.5" customHeight="1" x14ac:dyDescent="0.25">
      <c r="A16" s="169"/>
      <c r="B16" s="169"/>
      <c r="C16" s="169"/>
      <c r="D16" s="167">
        <f>E16+E17+E18+E19+E20+E21+E22+E23</f>
        <v>9180612.1500000004</v>
      </c>
      <c r="E16" s="168">
        <v>9180612.1500000004</v>
      </c>
      <c r="F16" s="168"/>
      <c r="G16" s="72" t="s">
        <v>6</v>
      </c>
      <c r="H16" s="164" t="s">
        <v>167</v>
      </c>
      <c r="I16" s="164"/>
    </row>
    <row r="17" spans="1:13" ht="114" hidden="1" customHeight="1" x14ac:dyDescent="0.25">
      <c r="A17" s="30"/>
      <c r="B17" s="30"/>
      <c r="C17" s="30"/>
      <c r="D17" s="167"/>
      <c r="E17" s="162"/>
      <c r="F17" s="163"/>
      <c r="G17" s="73"/>
      <c r="H17" s="164"/>
      <c r="I17" s="164"/>
    </row>
    <row r="18" spans="1:13" ht="89.25" hidden="1" customHeight="1" x14ac:dyDescent="0.25">
      <c r="A18" s="30"/>
      <c r="B18" s="30"/>
      <c r="C18" s="30"/>
      <c r="D18" s="167"/>
      <c r="E18" s="162"/>
      <c r="F18" s="163"/>
      <c r="G18" s="72"/>
      <c r="H18" s="164"/>
      <c r="I18" s="164"/>
      <c r="J18" s="47">
        <f>D14+E14</f>
        <v>2969142.9</v>
      </c>
      <c r="M18" s="47"/>
    </row>
    <row r="19" spans="1:13" ht="139.5" hidden="1" customHeight="1" x14ac:dyDescent="0.25">
      <c r="A19" s="30"/>
      <c r="B19" s="30"/>
      <c r="C19" s="30"/>
      <c r="D19" s="167"/>
      <c r="E19" s="162"/>
      <c r="F19" s="163"/>
      <c r="G19" s="72"/>
      <c r="H19" s="164"/>
      <c r="I19" s="164"/>
      <c r="M19" s="47" t="e">
        <f>-'[1]05.10.2022 св.роспись'!E15:F16</f>
        <v>#VALUE!</v>
      </c>
    </row>
    <row r="20" spans="1:13" ht="107.25" hidden="1" customHeight="1" x14ac:dyDescent="0.25">
      <c r="A20" s="30"/>
      <c r="B20" s="30"/>
      <c r="C20" s="30"/>
      <c r="D20" s="167"/>
      <c r="E20" s="162"/>
      <c r="F20" s="163"/>
      <c r="G20" s="72"/>
      <c r="H20" s="164"/>
      <c r="I20" s="164"/>
      <c r="J20" s="47"/>
    </row>
    <row r="21" spans="1:13" ht="65.25" hidden="1" customHeight="1" x14ac:dyDescent="0.25">
      <c r="A21" s="30"/>
      <c r="B21" s="30"/>
      <c r="C21" s="30"/>
      <c r="D21" s="167"/>
      <c r="E21" s="162"/>
      <c r="F21" s="163"/>
      <c r="G21" s="72"/>
      <c r="H21" s="164"/>
      <c r="I21" s="164"/>
      <c r="J21" s="47"/>
    </row>
    <row r="22" spans="1:13" ht="129" hidden="1" customHeight="1" x14ac:dyDescent="0.25">
      <c r="A22" s="30"/>
      <c r="B22" s="30"/>
      <c r="C22" s="30"/>
      <c r="D22" s="167"/>
      <c r="E22" s="162"/>
      <c r="F22" s="163"/>
      <c r="G22" s="72"/>
      <c r="H22" s="164"/>
      <c r="I22" s="164"/>
      <c r="J22" s="47"/>
    </row>
    <row r="23" spans="1:13" ht="147" hidden="1" customHeight="1" x14ac:dyDescent="0.25">
      <c r="A23" s="30"/>
      <c r="B23" s="30"/>
      <c r="C23" s="30"/>
      <c r="D23" s="167"/>
      <c r="E23" s="162"/>
      <c r="F23" s="163"/>
      <c r="G23" s="72"/>
      <c r="H23" s="164"/>
      <c r="I23" s="164"/>
      <c r="J23" s="47"/>
    </row>
    <row r="24" spans="1:13" s="27" customFormat="1" ht="9.75" customHeight="1" x14ac:dyDescent="0.25">
      <c r="A24" s="35"/>
      <c r="B24"/>
      <c r="C24"/>
      <c r="D24"/>
      <c r="E24"/>
      <c r="F24"/>
      <c r="G24"/>
      <c r="H24"/>
      <c r="I24"/>
    </row>
    <row r="25" spans="1:13" ht="51.6" customHeight="1" x14ac:dyDescent="0.25">
      <c r="A25" s="144" t="s">
        <v>166</v>
      </c>
      <c r="B25" s="144"/>
      <c r="C25" s="144"/>
      <c r="D25" s="144"/>
      <c r="E25" s="144"/>
      <c r="F25" s="144"/>
      <c r="G25" s="144"/>
      <c r="H25" s="144"/>
      <c r="I25" s="144"/>
    </row>
    <row r="26" spans="1:13" ht="55.9" customHeight="1" x14ac:dyDescent="0.25">
      <c r="A26" s="187" t="s">
        <v>165</v>
      </c>
      <c r="B26" s="187"/>
      <c r="C26" s="187"/>
      <c r="D26" s="187"/>
      <c r="E26" s="187"/>
      <c r="F26" s="187"/>
      <c r="G26" s="187"/>
      <c r="H26" s="187"/>
      <c r="I26" s="187"/>
    </row>
    <row r="27" spans="1:13" ht="19.149999999999999" customHeight="1" x14ac:dyDescent="0.25">
      <c r="A27" s="35"/>
    </row>
    <row r="28" spans="1:13" ht="33" customHeight="1" x14ac:dyDescent="0.25">
      <c r="A28" s="188" t="s">
        <v>14</v>
      </c>
      <c r="B28" s="188"/>
      <c r="C28" s="71"/>
      <c r="D28" s="71"/>
      <c r="E28" s="71"/>
      <c r="F28" s="71"/>
      <c r="G28" s="71"/>
      <c r="H28" s="71"/>
      <c r="I28" s="70" t="s">
        <v>164</v>
      </c>
    </row>
    <row r="29" spans="1:13" ht="56.25" customHeight="1" x14ac:dyDescent="0.25">
      <c r="A29" s="189" t="s">
        <v>117</v>
      </c>
      <c r="B29" s="190"/>
      <c r="C29" s="190"/>
      <c r="D29" s="191"/>
      <c r="E29" s="54" t="s">
        <v>163</v>
      </c>
      <c r="F29" s="69" t="s">
        <v>115</v>
      </c>
      <c r="G29" s="54" t="s">
        <v>113</v>
      </c>
      <c r="H29" s="54" t="s">
        <v>112</v>
      </c>
      <c r="I29" s="68" t="s">
        <v>21</v>
      </c>
    </row>
    <row r="30" spans="1:13" ht="106.5" customHeight="1" x14ac:dyDescent="0.25">
      <c r="A30" s="177" t="s">
        <v>162</v>
      </c>
      <c r="B30" s="178"/>
      <c r="C30" s="178"/>
      <c r="D30" s="179"/>
      <c r="E30" s="64" t="s">
        <v>161</v>
      </c>
      <c r="F30" s="63">
        <v>0</v>
      </c>
      <c r="G30" s="63">
        <v>5000</v>
      </c>
      <c r="H30" s="61">
        <f t="shared" ref="H30:H48" si="0">G30+F30</f>
        <v>5000</v>
      </c>
      <c r="I30" s="67" t="s">
        <v>160</v>
      </c>
    </row>
    <row r="31" spans="1:13" ht="132" customHeight="1" x14ac:dyDescent="0.25">
      <c r="A31" s="177" t="s">
        <v>159</v>
      </c>
      <c r="B31" s="178"/>
      <c r="C31" s="178"/>
      <c r="D31" s="179"/>
      <c r="E31" s="64" t="s">
        <v>158</v>
      </c>
      <c r="F31" s="63">
        <v>1151850</v>
      </c>
      <c r="G31" s="63">
        <v>38210</v>
      </c>
      <c r="H31" s="61">
        <f t="shared" si="0"/>
        <v>1190060</v>
      </c>
      <c r="I31" s="67" t="s">
        <v>143</v>
      </c>
    </row>
    <row r="32" spans="1:13" ht="143.44999999999999" customHeight="1" x14ac:dyDescent="0.25">
      <c r="A32" s="177" t="s">
        <v>157</v>
      </c>
      <c r="B32" s="178"/>
      <c r="C32" s="178"/>
      <c r="D32" s="179"/>
      <c r="E32" s="64" t="s">
        <v>156</v>
      </c>
      <c r="F32" s="63">
        <v>6450</v>
      </c>
      <c r="G32" s="63">
        <v>1816</v>
      </c>
      <c r="H32" s="61">
        <f t="shared" si="0"/>
        <v>8266</v>
      </c>
      <c r="I32" s="67" t="s">
        <v>143</v>
      </c>
    </row>
    <row r="33" spans="1:9" ht="139.9" customHeight="1" x14ac:dyDescent="0.25">
      <c r="A33" s="177" t="s">
        <v>155</v>
      </c>
      <c r="B33" s="178"/>
      <c r="C33" s="178"/>
      <c r="D33" s="179"/>
      <c r="E33" s="64" t="s">
        <v>154</v>
      </c>
      <c r="F33" s="63">
        <v>1416250</v>
      </c>
      <c r="G33" s="63">
        <v>54907</v>
      </c>
      <c r="H33" s="61">
        <f t="shared" si="0"/>
        <v>1471157</v>
      </c>
      <c r="I33" s="67" t="s">
        <v>143</v>
      </c>
    </row>
    <row r="34" spans="1:9" ht="100.9" customHeight="1" x14ac:dyDescent="0.25">
      <c r="A34" s="177" t="s">
        <v>153</v>
      </c>
      <c r="B34" s="178"/>
      <c r="C34" s="178"/>
      <c r="D34" s="179"/>
      <c r="E34" s="64" t="s">
        <v>152</v>
      </c>
      <c r="F34" s="63">
        <v>60415</v>
      </c>
      <c r="G34" s="63">
        <v>14585</v>
      </c>
      <c r="H34" s="61">
        <f t="shared" si="0"/>
        <v>75000</v>
      </c>
      <c r="I34" s="67" t="s">
        <v>143</v>
      </c>
    </row>
    <row r="35" spans="1:9" ht="101.45" customHeight="1" x14ac:dyDescent="0.25">
      <c r="A35" s="177" t="s">
        <v>151</v>
      </c>
      <c r="B35" s="178"/>
      <c r="C35" s="178"/>
      <c r="D35" s="179"/>
      <c r="E35" s="64" t="s">
        <v>150</v>
      </c>
      <c r="F35" s="63">
        <v>74005</v>
      </c>
      <c r="G35" s="63">
        <f>22995+13000</f>
        <v>35995</v>
      </c>
      <c r="H35" s="61">
        <f t="shared" si="0"/>
        <v>110000</v>
      </c>
      <c r="I35" s="67" t="s">
        <v>143</v>
      </c>
    </row>
    <row r="36" spans="1:9" ht="87.6" customHeight="1" x14ac:dyDescent="0.25">
      <c r="A36" s="177" t="s">
        <v>149</v>
      </c>
      <c r="B36" s="178"/>
      <c r="C36" s="178"/>
      <c r="D36" s="179"/>
      <c r="E36" s="64" t="s">
        <v>148</v>
      </c>
      <c r="F36" s="63">
        <v>0</v>
      </c>
      <c r="G36" s="63">
        <v>35000</v>
      </c>
      <c r="H36" s="61">
        <f t="shared" si="0"/>
        <v>35000</v>
      </c>
      <c r="I36" s="67" t="s">
        <v>143</v>
      </c>
    </row>
    <row r="37" spans="1:9" ht="117" customHeight="1" x14ac:dyDescent="0.25">
      <c r="A37" s="177" t="s">
        <v>147</v>
      </c>
      <c r="B37" s="178"/>
      <c r="C37" s="178"/>
      <c r="D37" s="179"/>
      <c r="E37" s="64" t="s">
        <v>146</v>
      </c>
      <c r="F37" s="63">
        <v>0</v>
      </c>
      <c r="G37" s="63">
        <v>200</v>
      </c>
      <c r="H37" s="61">
        <f t="shared" si="0"/>
        <v>200</v>
      </c>
      <c r="I37" s="67" t="s">
        <v>143</v>
      </c>
    </row>
    <row r="38" spans="1:9" ht="117.6" customHeight="1" x14ac:dyDescent="0.25">
      <c r="A38" s="177" t="s">
        <v>145</v>
      </c>
      <c r="B38" s="178"/>
      <c r="C38" s="178"/>
      <c r="D38" s="179"/>
      <c r="E38" s="64" t="s">
        <v>144</v>
      </c>
      <c r="F38" s="63">
        <v>1273</v>
      </c>
      <c r="G38" s="63">
        <v>6227</v>
      </c>
      <c r="H38" s="61">
        <f t="shared" si="0"/>
        <v>7500</v>
      </c>
      <c r="I38" s="67" t="s">
        <v>143</v>
      </c>
    </row>
    <row r="39" spans="1:9" ht="69" customHeight="1" x14ac:dyDescent="0.25">
      <c r="A39" s="177" t="s">
        <v>142</v>
      </c>
      <c r="B39" s="178"/>
      <c r="C39" s="178"/>
      <c r="D39" s="179"/>
      <c r="E39" s="64" t="s">
        <v>139</v>
      </c>
      <c r="F39" s="63">
        <v>5378600</v>
      </c>
      <c r="G39" s="63">
        <v>-622000</v>
      </c>
      <c r="H39" s="61">
        <f t="shared" si="0"/>
        <v>4756600</v>
      </c>
      <c r="I39" s="129" t="s">
        <v>141</v>
      </c>
    </row>
    <row r="40" spans="1:9" ht="96.6" customHeight="1" x14ac:dyDescent="0.25">
      <c r="A40" s="177" t="s">
        <v>140</v>
      </c>
      <c r="B40" s="178"/>
      <c r="C40" s="178"/>
      <c r="D40" s="179"/>
      <c r="E40" s="64" t="s">
        <v>139</v>
      </c>
      <c r="F40" s="63">
        <v>0</v>
      </c>
      <c r="G40" s="63">
        <v>622000</v>
      </c>
      <c r="H40" s="61">
        <f t="shared" si="0"/>
        <v>622000</v>
      </c>
      <c r="I40" s="130"/>
    </row>
    <row r="41" spans="1:9" ht="244.15" customHeight="1" x14ac:dyDescent="0.25">
      <c r="A41" s="177" t="s">
        <v>138</v>
      </c>
      <c r="B41" s="178"/>
      <c r="C41" s="178"/>
      <c r="D41" s="179"/>
      <c r="E41" s="64" t="s">
        <v>137</v>
      </c>
      <c r="F41" s="63">
        <v>0</v>
      </c>
      <c r="G41" s="63">
        <v>2980823.22</v>
      </c>
      <c r="H41" s="61">
        <f t="shared" si="0"/>
        <v>2980823.22</v>
      </c>
      <c r="I41" s="66" t="s">
        <v>136</v>
      </c>
    </row>
    <row r="42" spans="1:9" ht="234" customHeight="1" x14ac:dyDescent="0.25">
      <c r="A42" s="177" t="s">
        <v>135</v>
      </c>
      <c r="B42" s="178"/>
      <c r="C42" s="178"/>
      <c r="D42" s="179"/>
      <c r="E42" s="64" t="s">
        <v>128</v>
      </c>
      <c r="F42" s="63">
        <v>0</v>
      </c>
      <c r="G42" s="63">
        <v>462675</v>
      </c>
      <c r="H42" s="61">
        <f t="shared" si="0"/>
        <v>462675</v>
      </c>
      <c r="I42" s="66" t="s">
        <v>134</v>
      </c>
    </row>
    <row r="43" spans="1:9" ht="243.75" customHeight="1" x14ac:dyDescent="0.25">
      <c r="A43" s="177" t="s">
        <v>133</v>
      </c>
      <c r="B43" s="178"/>
      <c r="C43" s="178"/>
      <c r="D43" s="179"/>
      <c r="E43" s="64" t="s">
        <v>128</v>
      </c>
      <c r="F43" s="63">
        <v>0</v>
      </c>
      <c r="G43" s="63">
        <v>287070.71000000002</v>
      </c>
      <c r="H43" s="61">
        <f t="shared" si="0"/>
        <v>287070.71000000002</v>
      </c>
      <c r="I43" s="60" t="s">
        <v>132</v>
      </c>
    </row>
    <row r="44" spans="1:9" ht="228.75" customHeight="1" x14ac:dyDescent="0.25">
      <c r="A44" s="177" t="s">
        <v>131</v>
      </c>
      <c r="B44" s="178"/>
      <c r="C44" s="178"/>
      <c r="D44" s="179"/>
      <c r="E44" s="64" t="s">
        <v>128</v>
      </c>
      <c r="F44" s="63">
        <v>0</v>
      </c>
      <c r="G44" s="63">
        <v>20741628.600000001</v>
      </c>
      <c r="H44" s="61">
        <f t="shared" si="0"/>
        <v>20741628.600000001</v>
      </c>
      <c r="I44" s="60" t="s">
        <v>61</v>
      </c>
    </row>
    <row r="45" spans="1:9" ht="171" customHeight="1" x14ac:dyDescent="0.25">
      <c r="A45" s="177" t="s">
        <v>130</v>
      </c>
      <c r="B45" s="178"/>
      <c r="C45" s="178"/>
      <c r="D45" s="179"/>
      <c r="E45" s="64" t="s">
        <v>128</v>
      </c>
      <c r="F45" s="63">
        <v>0</v>
      </c>
      <c r="G45" s="63">
        <v>3600000</v>
      </c>
      <c r="H45" s="61">
        <f t="shared" si="0"/>
        <v>3600000</v>
      </c>
      <c r="I45" s="65" t="s">
        <v>63</v>
      </c>
    </row>
    <row r="46" spans="1:9" ht="159.75" customHeight="1" x14ac:dyDescent="0.25">
      <c r="A46" s="177" t="s">
        <v>129</v>
      </c>
      <c r="B46" s="178"/>
      <c r="C46" s="178"/>
      <c r="D46" s="179"/>
      <c r="E46" s="64" t="s">
        <v>128</v>
      </c>
      <c r="F46" s="63">
        <v>0</v>
      </c>
      <c r="G46" s="62">
        <v>2817448.92</v>
      </c>
      <c r="H46" s="61">
        <f t="shared" si="0"/>
        <v>2817448.92</v>
      </c>
      <c r="I46" s="60" t="s">
        <v>127</v>
      </c>
    </row>
    <row r="47" spans="1:9" ht="117.75" customHeight="1" x14ac:dyDescent="0.25">
      <c r="A47" s="177" t="s">
        <v>126</v>
      </c>
      <c r="B47" s="178"/>
      <c r="C47" s="178"/>
      <c r="D47" s="179"/>
      <c r="E47" s="64" t="s">
        <v>125</v>
      </c>
      <c r="F47" s="63">
        <v>336168</v>
      </c>
      <c r="G47" s="62">
        <v>26133</v>
      </c>
      <c r="H47" s="61">
        <f t="shared" si="0"/>
        <v>362301</v>
      </c>
      <c r="I47" s="60" t="s">
        <v>124</v>
      </c>
    </row>
    <row r="48" spans="1:9" ht="159.6" customHeight="1" x14ac:dyDescent="0.25">
      <c r="A48" s="177" t="s">
        <v>123</v>
      </c>
      <c r="B48" s="178"/>
      <c r="C48" s="178"/>
      <c r="D48" s="179"/>
      <c r="E48" s="64" t="s">
        <v>122</v>
      </c>
      <c r="F48" s="63">
        <v>0</v>
      </c>
      <c r="G48" s="62">
        <f>659600-380000</f>
        <v>279600</v>
      </c>
      <c r="H48" s="61">
        <f t="shared" si="0"/>
        <v>279600</v>
      </c>
      <c r="I48" s="60" t="s">
        <v>42</v>
      </c>
    </row>
    <row r="49" spans="1:12" ht="35.450000000000003" customHeight="1" x14ac:dyDescent="0.25">
      <c r="A49" s="249" t="s">
        <v>87</v>
      </c>
      <c r="B49" s="250"/>
      <c r="C49" s="250"/>
      <c r="D49" s="250"/>
      <c r="E49" s="251"/>
      <c r="F49" s="59">
        <f>F48+F47+F46+F45+F44+F43+F42+F41+F40+F39+F38+F37+F36+F35+F34+F33+F32+F31+F30</f>
        <v>8425011</v>
      </c>
      <c r="G49" s="59">
        <f>G48+G47+G46+G45+G44+G43+G42+G41+G40+G39+G38+G37+G36+G35+G34+G33+G32+G31+G30</f>
        <v>31387319.450000003</v>
      </c>
      <c r="H49" s="59">
        <f>H48+H47+H46+H45+H44+H43+H42+H41+H40+H39+H38+H37+H36+H35+H34+H33+H32+H31+H30</f>
        <v>39812330.450000003</v>
      </c>
      <c r="I49" s="58"/>
    </row>
    <row r="50" spans="1:12" s="27" customFormat="1" ht="9.75" customHeight="1" x14ac:dyDescent="0.25">
      <c r="A50" s="35"/>
      <c r="B50"/>
      <c r="C50"/>
      <c r="D50"/>
      <c r="E50"/>
      <c r="F50"/>
      <c r="G50"/>
      <c r="H50"/>
      <c r="I50"/>
    </row>
    <row r="51" spans="1:12" s="27" customFormat="1" ht="9.75" customHeight="1" x14ac:dyDescent="0.25">
      <c r="A51" s="35"/>
      <c r="B51"/>
      <c r="C51"/>
      <c r="D51"/>
      <c r="E51"/>
      <c r="F51"/>
      <c r="G51"/>
      <c r="H51"/>
      <c r="I51"/>
    </row>
    <row r="52" spans="1:12" s="27" customFormat="1" ht="28.9" customHeight="1" x14ac:dyDescent="0.25">
      <c r="A52" s="144" t="s">
        <v>121</v>
      </c>
      <c r="B52" s="144"/>
      <c r="C52" s="144"/>
      <c r="D52" s="144"/>
      <c r="E52" s="144"/>
      <c r="F52" s="144"/>
      <c r="G52" s="144"/>
      <c r="H52" s="144"/>
      <c r="I52" s="144"/>
    </row>
    <row r="53" spans="1:12" s="27" customFormat="1" ht="94.9" customHeight="1" x14ac:dyDescent="0.25">
      <c r="A53" s="192" t="s">
        <v>120</v>
      </c>
      <c r="B53" s="192"/>
      <c r="C53" s="192"/>
      <c r="D53" s="192"/>
      <c r="E53" s="192"/>
      <c r="F53" s="192"/>
      <c r="G53" s="192"/>
      <c r="H53" s="192"/>
      <c r="I53" s="192"/>
    </row>
    <row r="54" spans="1:12" s="27" customFormat="1" ht="39.75" customHeight="1" x14ac:dyDescent="0.25">
      <c r="A54" s="193" t="s">
        <v>119</v>
      </c>
      <c r="B54" s="193"/>
      <c r="C54" s="193"/>
      <c r="D54" s="193"/>
      <c r="E54" s="193"/>
      <c r="F54" s="193"/>
      <c r="G54" s="193"/>
      <c r="H54" s="193"/>
      <c r="I54" s="193"/>
    </row>
    <row r="55" spans="1:12" s="27" customFormat="1" ht="40.5" customHeight="1" x14ac:dyDescent="0.25">
      <c r="A55" s="4"/>
      <c r="B55" s="4"/>
      <c r="C55" s="4"/>
      <c r="D55" s="4"/>
      <c r="E55" s="4"/>
      <c r="F55" s="56" t="s">
        <v>14</v>
      </c>
      <c r="G55" s="4"/>
      <c r="H55" s="4"/>
      <c r="I55" s="4"/>
    </row>
    <row r="56" spans="1:12" s="27" customFormat="1" ht="18" customHeight="1" x14ac:dyDescent="0.25">
      <c r="A56" s="4"/>
      <c r="B56" s="4"/>
      <c r="C56" s="4"/>
      <c r="D56" s="4"/>
      <c r="E56" s="4"/>
      <c r="F56"/>
      <c r="G56" s="4"/>
      <c r="H56" s="4"/>
      <c r="I56" s="4"/>
    </row>
    <row r="57" spans="1:12" s="27" customFormat="1" ht="48" customHeight="1" x14ac:dyDescent="0.25">
      <c r="A57" s="57"/>
      <c r="B57" s="57"/>
      <c r="C57" s="57"/>
      <c r="D57" s="57"/>
      <c r="E57" s="57"/>
      <c r="F57" s="56" t="s">
        <v>14</v>
      </c>
      <c r="G57" s="57"/>
      <c r="H57" s="57"/>
      <c r="I57" s="57"/>
    </row>
    <row r="58" spans="1:12" s="27" customFormat="1" ht="18.75" customHeight="1" x14ac:dyDescent="0.25">
      <c r="A58" s="57"/>
      <c r="B58" s="57"/>
      <c r="C58" s="57"/>
      <c r="D58" s="57"/>
      <c r="E58" s="57"/>
      <c r="F58"/>
      <c r="G58" s="57"/>
      <c r="H58" s="57"/>
      <c r="I58" s="57"/>
      <c r="J58" s="48">
        <v>81241183.420000002</v>
      </c>
      <c r="K58" s="48">
        <f t="shared" ref="K58:K70" si="1">J58-G58</f>
        <v>81241183.420000002</v>
      </c>
      <c r="L58" s="48">
        <f t="shared" ref="L58:L70" si="2">I58-J58</f>
        <v>-81241183.420000002</v>
      </c>
    </row>
    <row r="59" spans="1:12" s="27" customFormat="1" ht="18.75" customHeight="1" x14ac:dyDescent="0.25">
      <c r="A59" s="124" t="s">
        <v>117</v>
      </c>
      <c r="B59" s="124"/>
      <c r="C59" s="124"/>
      <c r="D59" s="124"/>
      <c r="E59" s="54" t="s">
        <v>116</v>
      </c>
      <c r="F59" s="55" t="s">
        <v>115</v>
      </c>
      <c r="G59" s="55" t="s">
        <v>118</v>
      </c>
      <c r="H59" s="54" t="s">
        <v>113</v>
      </c>
      <c r="I59" s="54" t="s">
        <v>112</v>
      </c>
      <c r="J59" s="48">
        <v>544365</v>
      </c>
      <c r="K59" s="48" t="e">
        <f t="shared" si="1"/>
        <v>#VALUE!</v>
      </c>
      <c r="L59" s="48" t="e">
        <f t="shared" si="2"/>
        <v>#VALUE!</v>
      </c>
    </row>
    <row r="60" spans="1:12" s="27" customFormat="1" ht="59.45" customHeight="1" x14ac:dyDescent="0.25">
      <c r="A60" s="123" t="s">
        <v>111</v>
      </c>
      <c r="B60" s="123"/>
      <c r="C60" s="123"/>
      <c r="D60" s="123"/>
      <c r="E60" s="53" t="s">
        <v>110</v>
      </c>
      <c r="F60" s="52">
        <v>79157025.019999996</v>
      </c>
      <c r="G60" s="52">
        <f>'[1]10.05.2023 св. роспись'!I31</f>
        <v>15793168.75</v>
      </c>
      <c r="H60" s="51">
        <f>'[1]27.02.2023 св. роспись'!H31-261206.15+'[1]10.05.2023 св. роспись'!H31</f>
        <v>-6135971.1300000008</v>
      </c>
      <c r="I60" s="51">
        <f>F60+H60</f>
        <v>73021053.890000001</v>
      </c>
      <c r="J60" s="48">
        <v>24437185.41</v>
      </c>
      <c r="K60" s="48">
        <f t="shared" si="1"/>
        <v>8644016.6600000001</v>
      </c>
      <c r="L60" s="48">
        <f t="shared" si="2"/>
        <v>48583868.480000004</v>
      </c>
    </row>
    <row r="61" spans="1:12" s="27" customFormat="1" ht="15" customHeight="1" x14ac:dyDescent="0.25">
      <c r="A61" s="123" t="s">
        <v>109</v>
      </c>
      <c r="B61" s="123"/>
      <c r="C61" s="123"/>
      <c r="D61" s="123"/>
      <c r="E61" s="53" t="s">
        <v>108</v>
      </c>
      <c r="F61" s="52">
        <v>641776.61</v>
      </c>
      <c r="G61" s="52">
        <f>'[1]10.05.2023 св. роспись'!I32</f>
        <v>28666609.989999998</v>
      </c>
      <c r="H61" s="51">
        <f>'[1]27.02.2023 св. роспись'!H32+'[1]10.05.2023 св. роспись'!H32</f>
        <v>26133</v>
      </c>
      <c r="I61" s="51">
        <f t="shared" ref="I61:I71" si="3">F61+H61</f>
        <v>667909.61</v>
      </c>
      <c r="J61" s="48">
        <v>23281151.789999999</v>
      </c>
      <c r="K61" s="48">
        <f t="shared" si="1"/>
        <v>-5385458.1999999993</v>
      </c>
      <c r="L61" s="48">
        <f t="shared" si="2"/>
        <v>-22613242.18</v>
      </c>
    </row>
    <row r="62" spans="1:12" s="27" customFormat="1" ht="22.15" customHeight="1" x14ac:dyDescent="0.25">
      <c r="A62" s="123" t="s">
        <v>107</v>
      </c>
      <c r="B62" s="123"/>
      <c r="C62" s="123"/>
      <c r="D62" s="123"/>
      <c r="E62" s="53" t="s">
        <v>106</v>
      </c>
      <c r="F62" s="52">
        <v>21667933.73</v>
      </c>
      <c r="G62" s="52">
        <f>'[1]10.05.2023 св. роспись'!I33</f>
        <v>197928256.72000003</v>
      </c>
      <c r="H62" s="51">
        <f>'[1]27.02.2023 св. роспись'!H33-42853.85+9122617.15+'[1]10.05.2023 св. роспись'!H33</f>
        <v>119543375.47999999</v>
      </c>
      <c r="I62" s="51">
        <f t="shared" si="3"/>
        <v>141211309.20999998</v>
      </c>
      <c r="J62" s="48">
        <v>177700764.84999999</v>
      </c>
      <c r="K62" s="48">
        <f t="shared" si="1"/>
        <v>-20227491.870000035</v>
      </c>
      <c r="L62" s="48">
        <f t="shared" si="2"/>
        <v>-36489455.640000015</v>
      </c>
    </row>
    <row r="63" spans="1:12" ht="18.600000000000001" customHeight="1" x14ac:dyDescent="0.25">
      <c r="A63" s="123" t="s">
        <v>105</v>
      </c>
      <c r="B63" s="123"/>
      <c r="C63" s="123"/>
      <c r="D63" s="123"/>
      <c r="E63" s="53" t="s">
        <v>104</v>
      </c>
      <c r="F63" s="52">
        <v>28640476.989999998</v>
      </c>
      <c r="G63" s="52">
        <f>'[1]10.05.2023 св. роспись'!I34</f>
        <v>2875908</v>
      </c>
      <c r="H63" s="51">
        <f>'[1]27.02.2023 св. роспись'!H34+'[1]10.05.2023 св. роспись'!H34</f>
        <v>2748133</v>
      </c>
      <c r="I63" s="51">
        <f t="shared" si="3"/>
        <v>31388609.989999998</v>
      </c>
      <c r="J63" s="48">
        <v>30000</v>
      </c>
      <c r="K63" s="48">
        <f t="shared" si="1"/>
        <v>-2845908</v>
      </c>
      <c r="L63" s="48">
        <f t="shared" si="2"/>
        <v>31358609.989999998</v>
      </c>
    </row>
    <row r="64" spans="1:12" ht="43.15" customHeight="1" x14ac:dyDescent="0.25">
      <c r="A64" s="123" t="s">
        <v>103</v>
      </c>
      <c r="B64" s="123"/>
      <c r="C64" s="123"/>
      <c r="D64" s="123"/>
      <c r="E64" s="53" t="s">
        <v>102</v>
      </c>
      <c r="F64" s="52">
        <v>87464644.540000007</v>
      </c>
      <c r="G64" s="52">
        <f>'[1]10.05.2023 св. роспись'!I35</f>
        <v>299097011.19999999</v>
      </c>
      <c r="H64" s="51">
        <f>'[1]27.02.2023 св. роспись'!H35-90284.21+'[1]10.05.2023 св. роспись'!H35</f>
        <v>-36647951.75</v>
      </c>
      <c r="I64" s="51">
        <f t="shared" si="3"/>
        <v>50816692.790000007</v>
      </c>
      <c r="J64" s="48">
        <v>304276804.79000002</v>
      </c>
      <c r="K64" s="48">
        <f t="shared" si="1"/>
        <v>5179793.5900000334</v>
      </c>
      <c r="L64" s="48">
        <f t="shared" si="2"/>
        <v>-253460112</v>
      </c>
    </row>
    <row r="65" spans="1:14" ht="21" customHeight="1" x14ac:dyDescent="0.25">
      <c r="A65" s="123" t="s">
        <v>101</v>
      </c>
      <c r="B65" s="123"/>
      <c r="C65" s="123"/>
      <c r="D65" s="123"/>
      <c r="E65" s="53" t="s">
        <v>100</v>
      </c>
      <c r="F65" s="52">
        <v>127775</v>
      </c>
      <c r="G65" s="52">
        <f>'[1]10.05.2023 св. роспись'!I36</f>
        <v>14156023.579999998</v>
      </c>
      <c r="H65" s="51">
        <f>'[1]27.02.2023 св. роспись'!H36+57995+'[1]10.05.2023 св. роспись'!H36+13000</f>
        <v>-1794777.71</v>
      </c>
      <c r="I65" s="51">
        <f t="shared" si="3"/>
        <v>-1667002.71</v>
      </c>
      <c r="J65" s="48">
        <v>15028553.66</v>
      </c>
      <c r="K65" s="48">
        <f t="shared" si="1"/>
        <v>872530.08000000194</v>
      </c>
      <c r="L65" s="48">
        <f t="shared" si="2"/>
        <v>-16695556.370000001</v>
      </c>
    </row>
    <row r="66" spans="1:14" ht="18.75" customHeight="1" x14ac:dyDescent="0.25">
      <c r="A66" s="123" t="s">
        <v>99</v>
      </c>
      <c r="B66" s="123"/>
      <c r="C66" s="123"/>
      <c r="D66" s="123"/>
      <c r="E66" s="53" t="s">
        <v>98</v>
      </c>
      <c r="F66" s="52">
        <v>335654678.74000001</v>
      </c>
      <c r="G66" s="52">
        <f>'[1]10.05.2023 св. роспись'!I37</f>
        <v>24055802.300000001</v>
      </c>
      <c r="H66" s="51">
        <f>'[1]27.02.2023 св. роспись'!H37+573284.21-380000+'[1]10.05.2023 св. роспись'!H37</f>
        <v>193284.20999999996</v>
      </c>
      <c r="I66" s="51">
        <f t="shared" si="3"/>
        <v>335847962.94999999</v>
      </c>
      <c r="J66" s="48">
        <v>23901732</v>
      </c>
      <c r="K66" s="48">
        <f t="shared" si="1"/>
        <v>-154070.30000000075</v>
      </c>
      <c r="L66" s="48">
        <f t="shared" si="2"/>
        <v>311946230.94999999</v>
      </c>
    </row>
    <row r="67" spans="1:14" ht="23.45" customHeight="1" x14ac:dyDescent="0.25">
      <c r="A67" s="123" t="s">
        <v>97</v>
      </c>
      <c r="B67" s="123"/>
      <c r="C67" s="123"/>
      <c r="D67" s="123"/>
      <c r="E67" s="53" t="s">
        <v>96</v>
      </c>
      <c r="F67" s="52">
        <v>16021796.289999999</v>
      </c>
      <c r="G67" s="52">
        <f>'[1]10.05.2023 св. роспись'!I38</f>
        <v>18212305.16</v>
      </c>
      <c r="H67" s="51">
        <f>'[1]27.02.2023 св. роспись'!H38+'[1]10.05.2023 св. роспись'!H38</f>
        <v>-12137271.029999999</v>
      </c>
      <c r="I67" s="51">
        <f t="shared" si="3"/>
        <v>3884525.26</v>
      </c>
      <c r="J67" s="48">
        <v>37226092.840000004</v>
      </c>
      <c r="K67" s="48">
        <f t="shared" si="1"/>
        <v>19013787.680000003</v>
      </c>
      <c r="L67" s="48">
        <f t="shared" si="2"/>
        <v>-33341567.580000006</v>
      </c>
    </row>
    <row r="68" spans="1:14" ht="44.45" customHeight="1" x14ac:dyDescent="0.25">
      <c r="A68" s="123" t="s">
        <v>95</v>
      </c>
      <c r="B68" s="123"/>
      <c r="C68" s="123"/>
      <c r="D68" s="123"/>
      <c r="E68" s="53" t="s">
        <v>94</v>
      </c>
      <c r="F68" s="52">
        <v>24055802.300000001</v>
      </c>
      <c r="G68" s="52">
        <f>'[1]10.05.2023 св. роспись'!I39</f>
        <v>4195696.16</v>
      </c>
      <c r="H68" s="51">
        <f>'[1]27.02.2023 св. роспись'!H39+'[1]10.05.2023 св. роспись'!H39</f>
        <v>-1517278.05</v>
      </c>
      <c r="I68" s="51">
        <f t="shared" si="3"/>
        <v>22538524.25</v>
      </c>
      <c r="J68" s="48">
        <v>6566118.9000000004</v>
      </c>
      <c r="K68" s="48">
        <f t="shared" si="1"/>
        <v>2370422.7400000002</v>
      </c>
      <c r="L68" s="48">
        <f t="shared" si="2"/>
        <v>15972405.35</v>
      </c>
    </row>
    <row r="69" spans="1:14" ht="34.15" customHeight="1" x14ac:dyDescent="0.25">
      <c r="A69" s="123" t="s">
        <v>93</v>
      </c>
      <c r="B69" s="123"/>
      <c r="C69" s="123"/>
      <c r="D69" s="123"/>
      <c r="E69" s="53" t="s">
        <v>92</v>
      </c>
      <c r="F69" s="52">
        <v>30349576.190000001</v>
      </c>
      <c r="G69" s="52">
        <f>'[1]10.05.2023 св. роспись'!I40</f>
        <v>0</v>
      </c>
      <c r="H69" s="51">
        <f>'[1]27.02.2023 св. роспись'!H40+'[1]10.05.2023 св. роспись'!H40</f>
        <v>0</v>
      </c>
      <c r="I69" s="51">
        <f t="shared" si="3"/>
        <v>30349576.190000001</v>
      </c>
      <c r="J69" s="48">
        <v>0</v>
      </c>
      <c r="K69" s="48">
        <f t="shared" si="1"/>
        <v>0</v>
      </c>
      <c r="L69" s="48">
        <f t="shared" si="2"/>
        <v>30349576.190000001</v>
      </c>
    </row>
    <row r="70" spans="1:14" ht="18.75" customHeight="1" x14ac:dyDescent="0.25">
      <c r="A70" s="123" t="s">
        <v>91</v>
      </c>
      <c r="B70" s="123"/>
      <c r="C70" s="123"/>
      <c r="D70" s="123"/>
      <c r="E70" s="53" t="s">
        <v>90</v>
      </c>
      <c r="F70" s="52">
        <v>5712974.21</v>
      </c>
      <c r="G70" s="52">
        <f>'[1]10.05.2023 св. роспись'!I41</f>
        <v>661069839.07000005</v>
      </c>
      <c r="H70" s="51">
        <f>'[1]27.02.2023 св. роспись'!H41+'[1]10.05.2023 св. роспись'!H41</f>
        <v>31575379.449999999</v>
      </c>
      <c r="I70" s="51">
        <f t="shared" si="3"/>
        <v>37288353.659999996</v>
      </c>
      <c r="J70" s="49">
        <f>SUM(J58:J69)</f>
        <v>694233952.65999997</v>
      </c>
      <c r="K70" s="48">
        <f t="shared" si="1"/>
        <v>33164113.589999914</v>
      </c>
      <c r="L70" s="48">
        <f t="shared" si="2"/>
        <v>-656945599</v>
      </c>
      <c r="N70" s="47">
        <f>I70-N6</f>
        <v>-623960425.41000009</v>
      </c>
    </row>
    <row r="71" spans="1:14" ht="21.6" customHeight="1" x14ac:dyDescent="0.25">
      <c r="A71" s="123" t="s">
        <v>89</v>
      </c>
      <c r="B71" s="123"/>
      <c r="C71" s="123"/>
      <c r="D71" s="123"/>
      <c r="E71" s="53" t="s">
        <v>88</v>
      </c>
      <c r="F71" s="52">
        <f>'[1]19.09.2022 Совет'!I71</f>
        <v>0</v>
      </c>
      <c r="G71" s="52">
        <f>'[1]10.05.2023 св. роспись'!I42</f>
        <v>0</v>
      </c>
      <c r="H71" s="51">
        <f>'[1]27.02.2023 св. роспись'!H42+'[1]10.05.2023 св. роспись'!H42</f>
        <v>0</v>
      </c>
      <c r="I71" s="51">
        <f t="shared" si="3"/>
        <v>0</v>
      </c>
    </row>
    <row r="72" spans="1:14" s="27" customFormat="1" ht="23.25" customHeight="1" x14ac:dyDescent="0.25">
      <c r="A72" s="125" t="s">
        <v>87</v>
      </c>
      <c r="B72" s="125"/>
      <c r="C72" s="125"/>
      <c r="D72" s="125"/>
      <c r="E72" s="125"/>
      <c r="F72" s="50">
        <f>F70+F69+F68+F67+F66+F65+F64+F63+F62+F61+F60+F71</f>
        <v>629494459.62</v>
      </c>
      <c r="G72" s="50">
        <f>G70+G69+G68+G67+G66+G65+G64+G63+G62+G61+G60+G71</f>
        <v>1266050620.9300001</v>
      </c>
      <c r="H72" s="50">
        <f>H70+H69+H68+H67+H66+H65+H64+H63+H62+H61+H60+H71</f>
        <v>95853055.469999999</v>
      </c>
      <c r="I72" s="50">
        <f>I70+I69+I68+I67+I66+I65+I64+I63+I62+I61+I60+I71</f>
        <v>725347515.09000003</v>
      </c>
    </row>
    <row r="73" spans="1:14" s="27" customFormat="1" ht="18" customHeight="1" x14ac:dyDescent="0.25">
      <c r="A73" s="4"/>
      <c r="B73" s="4"/>
      <c r="C73" s="4"/>
      <c r="D73" s="4"/>
      <c r="E73" s="4"/>
      <c r="F73"/>
      <c r="G73" s="4"/>
      <c r="H73" s="4"/>
      <c r="I73" s="4"/>
    </row>
    <row r="74" spans="1:14" s="27" customFormat="1" ht="48" customHeight="1" x14ac:dyDescent="0.25">
      <c r="A74" s="124" t="s">
        <v>117</v>
      </c>
      <c r="B74" s="124"/>
      <c r="C74" s="124"/>
      <c r="D74" s="124"/>
      <c r="E74" s="54" t="s">
        <v>116</v>
      </c>
      <c r="F74" s="55" t="s">
        <v>115</v>
      </c>
      <c r="G74" s="55" t="s">
        <v>114</v>
      </c>
      <c r="H74" s="54" t="s">
        <v>113</v>
      </c>
      <c r="I74" s="54" t="s">
        <v>112</v>
      </c>
    </row>
    <row r="75" spans="1:14" s="27" customFormat="1" ht="18.75" customHeight="1" x14ac:dyDescent="0.25">
      <c r="A75" s="123" t="s">
        <v>111</v>
      </c>
      <c r="B75" s="123"/>
      <c r="C75" s="123"/>
      <c r="D75" s="123"/>
      <c r="E75" s="53" t="s">
        <v>110</v>
      </c>
      <c r="F75" s="52">
        <v>77666031.109999999</v>
      </c>
      <c r="G75" s="52">
        <f t="shared" ref="G75:G86" si="4">F75</f>
        <v>77666031.109999999</v>
      </c>
      <c r="H75" s="51">
        <v>-430000</v>
      </c>
      <c r="I75" s="51">
        <f t="shared" ref="I75:I86" si="5">F75+H75</f>
        <v>77236031.109999999</v>
      </c>
      <c r="J75" s="48"/>
      <c r="K75" s="48"/>
      <c r="L75" s="48"/>
    </row>
    <row r="76" spans="1:14" s="27" customFormat="1" ht="18.75" customHeight="1" x14ac:dyDescent="0.25">
      <c r="A76" s="123" t="s">
        <v>109</v>
      </c>
      <c r="B76" s="123"/>
      <c r="C76" s="123"/>
      <c r="D76" s="123"/>
      <c r="E76" s="53" t="s">
        <v>108</v>
      </c>
      <c r="F76" s="52">
        <v>671868.28</v>
      </c>
      <c r="G76" s="52">
        <f t="shared" si="4"/>
        <v>671868.28</v>
      </c>
      <c r="H76" s="51">
        <f>'[1]27.02.2023 св. роспись'!H47</f>
        <v>0</v>
      </c>
      <c r="I76" s="51">
        <f t="shared" si="5"/>
        <v>671868.28</v>
      </c>
      <c r="J76" s="48"/>
      <c r="K76" s="48"/>
      <c r="L76" s="48"/>
    </row>
    <row r="77" spans="1:14" s="27" customFormat="1" ht="59.45" customHeight="1" x14ac:dyDescent="0.25">
      <c r="A77" s="123" t="s">
        <v>107</v>
      </c>
      <c r="B77" s="123"/>
      <c r="C77" s="123"/>
      <c r="D77" s="123"/>
      <c r="E77" s="53" t="s">
        <v>106</v>
      </c>
      <c r="F77" s="52">
        <v>24781451.489999998</v>
      </c>
      <c r="G77" s="52">
        <f t="shared" si="4"/>
        <v>24781451.489999998</v>
      </c>
      <c r="H77" s="51">
        <v>0</v>
      </c>
      <c r="I77" s="51">
        <f t="shared" si="5"/>
        <v>24781451.489999998</v>
      </c>
      <c r="J77" s="48"/>
      <c r="K77" s="48"/>
      <c r="L77" s="48"/>
    </row>
    <row r="78" spans="1:14" s="27" customFormat="1" ht="15" customHeight="1" x14ac:dyDescent="0.25">
      <c r="A78" s="123" t="s">
        <v>105</v>
      </c>
      <c r="B78" s="123"/>
      <c r="C78" s="123"/>
      <c r="D78" s="123"/>
      <c r="E78" s="53" t="s">
        <v>104</v>
      </c>
      <c r="F78" s="52">
        <v>29377317.109999999</v>
      </c>
      <c r="G78" s="52">
        <f t="shared" si="4"/>
        <v>29377317.109999999</v>
      </c>
      <c r="H78" s="51">
        <v>0</v>
      </c>
      <c r="I78" s="51">
        <f t="shared" si="5"/>
        <v>29377317.109999999</v>
      </c>
      <c r="J78" s="48"/>
      <c r="K78" s="48"/>
      <c r="L78" s="48"/>
    </row>
    <row r="79" spans="1:14" s="27" customFormat="1" ht="22.15" customHeight="1" x14ac:dyDescent="0.25">
      <c r="A79" s="123" t="s">
        <v>103</v>
      </c>
      <c r="B79" s="123"/>
      <c r="C79" s="123"/>
      <c r="D79" s="123"/>
      <c r="E79" s="53" t="s">
        <v>102</v>
      </c>
      <c r="F79" s="52">
        <v>78707260.299999997</v>
      </c>
      <c r="G79" s="52">
        <f t="shared" si="4"/>
        <v>78707260.299999997</v>
      </c>
      <c r="H79" s="51">
        <v>0</v>
      </c>
      <c r="I79" s="51">
        <f t="shared" si="5"/>
        <v>78707260.299999997</v>
      </c>
      <c r="J79" s="48"/>
      <c r="K79" s="48"/>
      <c r="L79" s="48"/>
    </row>
    <row r="80" spans="1:14" ht="18.600000000000001" customHeight="1" x14ac:dyDescent="0.25">
      <c r="A80" s="123" t="s">
        <v>101</v>
      </c>
      <c r="B80" s="123"/>
      <c r="C80" s="123"/>
      <c r="D80" s="123"/>
      <c r="E80" s="53" t="s">
        <v>100</v>
      </c>
      <c r="F80" s="52">
        <v>131686</v>
      </c>
      <c r="G80" s="52">
        <f t="shared" si="4"/>
        <v>131686</v>
      </c>
      <c r="H80" s="51">
        <f>'[1]27.02.2023 св. роспись'!H51</f>
        <v>0</v>
      </c>
      <c r="I80" s="51">
        <f t="shared" si="5"/>
        <v>131686</v>
      </c>
      <c r="J80" s="48"/>
      <c r="K80" s="48"/>
      <c r="L80" s="48"/>
    </row>
    <row r="81" spans="1:14" ht="43.15" customHeight="1" x14ac:dyDescent="0.25">
      <c r="A81" s="123" t="s">
        <v>99</v>
      </c>
      <c r="B81" s="123"/>
      <c r="C81" s="123"/>
      <c r="D81" s="123"/>
      <c r="E81" s="53" t="s">
        <v>98</v>
      </c>
      <c r="F81" s="52">
        <v>328790385.94999999</v>
      </c>
      <c r="G81" s="52">
        <f t="shared" si="4"/>
        <v>328790385.94999999</v>
      </c>
      <c r="H81" s="51">
        <v>0</v>
      </c>
      <c r="I81" s="51">
        <f t="shared" si="5"/>
        <v>328790385.94999999</v>
      </c>
      <c r="J81" s="48"/>
      <c r="K81" s="48"/>
      <c r="L81" s="48"/>
    </row>
    <row r="82" spans="1:14" ht="21" customHeight="1" x14ac:dyDescent="0.25">
      <c r="A82" s="123" t="s">
        <v>97</v>
      </c>
      <c r="B82" s="123"/>
      <c r="C82" s="123"/>
      <c r="D82" s="123"/>
      <c r="E82" s="53" t="s">
        <v>96</v>
      </c>
      <c r="F82" s="52">
        <v>14721618.82</v>
      </c>
      <c r="G82" s="52">
        <f t="shared" si="4"/>
        <v>14721618.82</v>
      </c>
      <c r="H82" s="51">
        <v>430000</v>
      </c>
      <c r="I82" s="51">
        <f t="shared" si="5"/>
        <v>15151618.82</v>
      </c>
      <c r="J82" s="48"/>
      <c r="K82" s="48"/>
      <c r="L82" s="48"/>
    </row>
    <row r="83" spans="1:14" ht="18.75" customHeight="1" x14ac:dyDescent="0.25">
      <c r="A83" s="123" t="s">
        <v>95</v>
      </c>
      <c r="B83" s="123"/>
      <c r="C83" s="123"/>
      <c r="D83" s="123"/>
      <c r="E83" s="53" t="s">
        <v>94</v>
      </c>
      <c r="F83" s="52">
        <v>23035709.300000001</v>
      </c>
      <c r="G83" s="52">
        <f t="shared" si="4"/>
        <v>23035709.300000001</v>
      </c>
      <c r="H83" s="51">
        <f>'[1]27.02.2023 св. роспись'!H54</f>
        <v>0</v>
      </c>
      <c r="I83" s="51">
        <f t="shared" si="5"/>
        <v>23035709.300000001</v>
      </c>
      <c r="J83" s="48"/>
      <c r="K83" s="48"/>
      <c r="L83" s="48"/>
    </row>
    <row r="84" spans="1:14" ht="23.45" customHeight="1" x14ac:dyDescent="0.25">
      <c r="A84" s="123" t="s">
        <v>93</v>
      </c>
      <c r="B84" s="123"/>
      <c r="C84" s="123"/>
      <c r="D84" s="123"/>
      <c r="E84" s="53" t="s">
        <v>92</v>
      </c>
      <c r="F84" s="52">
        <v>27721570.100000001</v>
      </c>
      <c r="G84" s="52">
        <f t="shared" si="4"/>
        <v>27721570.100000001</v>
      </c>
      <c r="H84" s="51">
        <f>'[1]27.02.2023 св. роспись'!H55</f>
        <v>0</v>
      </c>
      <c r="I84" s="51">
        <f t="shared" si="5"/>
        <v>27721570.100000001</v>
      </c>
      <c r="J84" s="48"/>
      <c r="K84" s="48"/>
      <c r="L84" s="48"/>
    </row>
    <row r="85" spans="1:14" ht="44.45" customHeight="1" x14ac:dyDescent="0.25">
      <c r="A85" s="123" t="s">
        <v>91</v>
      </c>
      <c r="B85" s="123"/>
      <c r="C85" s="123"/>
      <c r="D85" s="123"/>
      <c r="E85" s="53" t="s">
        <v>90</v>
      </c>
      <c r="F85" s="52">
        <v>5418799.0999999996</v>
      </c>
      <c r="G85" s="52">
        <f t="shared" si="4"/>
        <v>5418799.0999999996</v>
      </c>
      <c r="H85" s="51">
        <f>'[1]27.02.2023 св. роспись'!H56</f>
        <v>0</v>
      </c>
      <c r="I85" s="51">
        <f t="shared" si="5"/>
        <v>5418799.0999999996</v>
      </c>
      <c r="J85" s="48"/>
      <c r="K85" s="48"/>
      <c r="L85" s="48"/>
    </row>
    <row r="86" spans="1:14" ht="34.15" customHeight="1" x14ac:dyDescent="0.25">
      <c r="A86" s="123" t="s">
        <v>89</v>
      </c>
      <c r="B86" s="123"/>
      <c r="C86" s="123"/>
      <c r="D86" s="123"/>
      <c r="E86" s="53" t="s">
        <v>88</v>
      </c>
      <c r="F86" s="52">
        <f>'[1]19.09.2022 Совет'!I86</f>
        <v>0</v>
      </c>
      <c r="G86" s="52">
        <f t="shared" si="4"/>
        <v>0</v>
      </c>
      <c r="H86" s="51">
        <v>0</v>
      </c>
      <c r="I86" s="51">
        <f t="shared" si="5"/>
        <v>0</v>
      </c>
      <c r="J86" s="48"/>
      <c r="K86" s="48"/>
      <c r="L86" s="48"/>
    </row>
    <row r="87" spans="1:14" ht="18.75" customHeight="1" x14ac:dyDescent="0.25">
      <c r="A87" s="125" t="s">
        <v>87</v>
      </c>
      <c r="B87" s="125"/>
      <c r="C87" s="125"/>
      <c r="D87" s="125"/>
      <c r="E87" s="125"/>
      <c r="F87" s="50">
        <f>F85+F84+F83+F82+F81+F80+F79+F78+F77+F76+F75+F86</f>
        <v>611023697.55999994</v>
      </c>
      <c r="G87" s="50">
        <f>G85+G84+G83+G82+G81+G80+G79+G78+G77+G76+G75+G86</f>
        <v>611023697.55999994</v>
      </c>
      <c r="H87" s="50">
        <f>H85+H84+H83+H82+H81+H80+H79+H78+H77+H76+H75+H86</f>
        <v>0</v>
      </c>
      <c r="I87" s="50">
        <f>I85+I84+I83+I82+I81+I80+I79+I78+I77+I76+I75+I86</f>
        <v>611023697.55999994</v>
      </c>
      <c r="J87" s="49"/>
      <c r="K87" s="48"/>
      <c r="L87" s="48"/>
      <c r="N87" s="47"/>
    </row>
    <row r="88" spans="1:14" ht="21.6" customHeight="1" x14ac:dyDescent="0.25">
      <c r="A88" s="46"/>
      <c r="B88" s="46"/>
      <c r="C88" s="46"/>
      <c r="D88" s="46"/>
      <c r="E88" s="46"/>
      <c r="F88" s="46"/>
      <c r="G88" s="46"/>
      <c r="H88" s="46"/>
      <c r="I88" s="46"/>
    </row>
    <row r="89" spans="1:14" s="27" customFormat="1" ht="15.75" customHeight="1" x14ac:dyDescent="0.25">
      <c r="A89" s="4"/>
      <c r="B89" s="4"/>
      <c r="C89" s="4"/>
      <c r="D89" s="4"/>
      <c r="E89" s="4"/>
      <c r="F89" s="56" t="s">
        <v>23</v>
      </c>
      <c r="G89" s="4"/>
      <c r="H89" s="4"/>
      <c r="I89" s="4"/>
    </row>
    <row r="90" spans="1:14" s="27" customFormat="1" ht="18" customHeight="1" x14ac:dyDescent="0.25">
      <c r="A90" s="4"/>
      <c r="B90" s="4"/>
      <c r="C90" s="4"/>
      <c r="D90" s="4"/>
      <c r="E90" s="4"/>
      <c r="F90"/>
      <c r="G90" s="4"/>
      <c r="H90" s="4"/>
      <c r="I90" s="4"/>
    </row>
    <row r="91" spans="1:14" s="27" customFormat="1" ht="48" customHeight="1" x14ac:dyDescent="0.25">
      <c r="A91" s="124" t="s">
        <v>117</v>
      </c>
      <c r="B91" s="124"/>
      <c r="C91" s="124"/>
      <c r="D91" s="124"/>
      <c r="E91" s="54" t="s">
        <v>116</v>
      </c>
      <c r="F91" s="55" t="s">
        <v>115</v>
      </c>
      <c r="G91" s="55" t="s">
        <v>114</v>
      </c>
      <c r="H91" s="54" t="s">
        <v>113</v>
      </c>
      <c r="I91" s="54" t="s">
        <v>112</v>
      </c>
    </row>
    <row r="92" spans="1:14" s="27" customFormat="1" ht="18.75" customHeight="1" x14ac:dyDescent="0.25">
      <c r="A92" s="123" t="s">
        <v>111</v>
      </c>
      <c r="B92" s="123"/>
      <c r="C92" s="123"/>
      <c r="D92" s="123"/>
      <c r="E92" s="53" t="s">
        <v>110</v>
      </c>
      <c r="F92" s="52">
        <v>79147195.769999996</v>
      </c>
      <c r="G92" s="52">
        <f t="shared" ref="G92:G103" si="6">F92</f>
        <v>79147195.769999996</v>
      </c>
      <c r="H92" s="51">
        <v>-430000</v>
      </c>
      <c r="I92" s="51">
        <f t="shared" ref="I92:I103" si="7">F92+H92</f>
        <v>78717195.769999996</v>
      </c>
      <c r="J92" s="48"/>
      <c r="K92" s="48"/>
      <c r="L92" s="48"/>
    </row>
    <row r="93" spans="1:14" s="27" customFormat="1" ht="18.75" customHeight="1" x14ac:dyDescent="0.25">
      <c r="A93" s="123" t="s">
        <v>109</v>
      </c>
      <c r="B93" s="123"/>
      <c r="C93" s="123"/>
      <c r="D93" s="123"/>
      <c r="E93" s="53" t="s">
        <v>108</v>
      </c>
      <c r="F93" s="52">
        <v>696472.5</v>
      </c>
      <c r="G93" s="52">
        <f t="shared" si="6"/>
        <v>696472.5</v>
      </c>
      <c r="H93" s="51">
        <f>'[1]27.02.2023 св. роспись'!H64</f>
        <v>0</v>
      </c>
      <c r="I93" s="51">
        <f t="shared" si="7"/>
        <v>696472.5</v>
      </c>
      <c r="J93" s="48"/>
      <c r="K93" s="48"/>
      <c r="L93" s="48"/>
    </row>
    <row r="94" spans="1:14" s="27" customFormat="1" ht="59.45" customHeight="1" x14ac:dyDescent="0.25">
      <c r="A94" s="123" t="s">
        <v>107</v>
      </c>
      <c r="B94" s="123"/>
      <c r="C94" s="123"/>
      <c r="D94" s="123"/>
      <c r="E94" s="53" t="s">
        <v>106</v>
      </c>
      <c r="F94" s="52">
        <v>24824851.25</v>
      </c>
      <c r="G94" s="52">
        <f t="shared" si="6"/>
        <v>24824851.25</v>
      </c>
      <c r="H94" s="51">
        <v>0</v>
      </c>
      <c r="I94" s="51">
        <f t="shared" si="7"/>
        <v>24824851.25</v>
      </c>
      <c r="J94" s="48"/>
      <c r="K94" s="48"/>
      <c r="L94" s="48"/>
    </row>
    <row r="95" spans="1:14" s="27" customFormat="1" ht="15" customHeight="1" x14ac:dyDescent="0.25">
      <c r="A95" s="123" t="s">
        <v>105</v>
      </c>
      <c r="B95" s="123"/>
      <c r="C95" s="123"/>
      <c r="D95" s="123"/>
      <c r="E95" s="53" t="s">
        <v>104</v>
      </c>
      <c r="F95" s="52">
        <v>30687549.199999999</v>
      </c>
      <c r="G95" s="52">
        <f t="shared" si="6"/>
        <v>30687549.199999999</v>
      </c>
      <c r="H95" s="51">
        <v>0</v>
      </c>
      <c r="I95" s="51">
        <f t="shared" si="7"/>
        <v>30687549.199999999</v>
      </c>
      <c r="J95" s="48"/>
      <c r="K95" s="48"/>
      <c r="L95" s="48"/>
    </row>
    <row r="96" spans="1:14" s="27" customFormat="1" ht="22.15" customHeight="1" x14ac:dyDescent="0.25">
      <c r="A96" s="123" t="s">
        <v>103</v>
      </c>
      <c r="B96" s="123"/>
      <c r="C96" s="123"/>
      <c r="D96" s="123"/>
      <c r="E96" s="53" t="s">
        <v>102</v>
      </c>
      <c r="F96" s="52">
        <v>69908390.870000005</v>
      </c>
      <c r="G96" s="52">
        <f t="shared" si="6"/>
        <v>69908390.870000005</v>
      </c>
      <c r="H96" s="51">
        <v>0</v>
      </c>
      <c r="I96" s="51">
        <f t="shared" si="7"/>
        <v>69908390.870000005</v>
      </c>
      <c r="J96" s="48"/>
      <c r="K96" s="48"/>
      <c r="L96" s="48"/>
    </row>
    <row r="97" spans="1:14" ht="18.600000000000001" customHeight="1" x14ac:dyDescent="0.25">
      <c r="A97" s="123" t="s">
        <v>101</v>
      </c>
      <c r="B97" s="123"/>
      <c r="C97" s="123"/>
      <c r="D97" s="123"/>
      <c r="E97" s="53" t="s">
        <v>100</v>
      </c>
      <c r="F97" s="52">
        <v>135754</v>
      </c>
      <c r="G97" s="52">
        <f t="shared" si="6"/>
        <v>135754</v>
      </c>
      <c r="H97" s="51">
        <v>0</v>
      </c>
      <c r="I97" s="51">
        <f t="shared" si="7"/>
        <v>135754</v>
      </c>
      <c r="J97" s="48"/>
      <c r="K97" s="48"/>
      <c r="L97" s="48"/>
    </row>
    <row r="98" spans="1:14" ht="43.15" customHeight="1" x14ac:dyDescent="0.25">
      <c r="A98" s="123" t="s">
        <v>99</v>
      </c>
      <c r="B98" s="123"/>
      <c r="C98" s="123"/>
      <c r="D98" s="123"/>
      <c r="E98" s="53" t="s">
        <v>98</v>
      </c>
      <c r="F98" s="52">
        <v>341840668.56999999</v>
      </c>
      <c r="G98" s="52">
        <f t="shared" si="6"/>
        <v>341840668.56999999</v>
      </c>
      <c r="H98" s="51">
        <v>0</v>
      </c>
      <c r="I98" s="51">
        <f t="shared" si="7"/>
        <v>341840668.56999999</v>
      </c>
      <c r="J98" s="48"/>
      <c r="K98" s="48"/>
      <c r="L98" s="48"/>
    </row>
    <row r="99" spans="1:14" ht="21" customHeight="1" x14ac:dyDescent="0.25">
      <c r="A99" s="123" t="s">
        <v>97</v>
      </c>
      <c r="B99" s="123"/>
      <c r="C99" s="123"/>
      <c r="D99" s="123"/>
      <c r="E99" s="53" t="s">
        <v>96</v>
      </c>
      <c r="F99" s="52">
        <v>15963129.529999999</v>
      </c>
      <c r="G99" s="52">
        <f t="shared" si="6"/>
        <v>15963129.529999999</v>
      </c>
      <c r="H99" s="51">
        <v>430000</v>
      </c>
      <c r="I99" s="51">
        <f t="shared" si="7"/>
        <v>16393129.529999999</v>
      </c>
      <c r="J99" s="48"/>
      <c r="K99" s="48"/>
      <c r="L99" s="48"/>
    </row>
    <row r="100" spans="1:14" ht="18.75" customHeight="1" x14ac:dyDescent="0.25">
      <c r="A100" s="123" t="s">
        <v>95</v>
      </c>
      <c r="B100" s="123"/>
      <c r="C100" s="123"/>
      <c r="D100" s="123"/>
      <c r="E100" s="53" t="s">
        <v>94</v>
      </c>
      <c r="F100" s="52">
        <v>21866409.300000001</v>
      </c>
      <c r="G100" s="52">
        <f t="shared" si="6"/>
        <v>21866409.300000001</v>
      </c>
      <c r="H100" s="51">
        <f>'[1]27.02.2023 св. роспись'!H71</f>
        <v>0</v>
      </c>
      <c r="I100" s="51">
        <f t="shared" si="7"/>
        <v>21866409.300000001</v>
      </c>
      <c r="J100" s="48"/>
      <c r="K100" s="48"/>
      <c r="L100" s="48"/>
    </row>
    <row r="101" spans="1:14" ht="23.45" customHeight="1" x14ac:dyDescent="0.25">
      <c r="A101" s="123" t="s">
        <v>93</v>
      </c>
      <c r="B101" s="123"/>
      <c r="C101" s="123"/>
      <c r="D101" s="123"/>
      <c r="E101" s="53" t="s">
        <v>92</v>
      </c>
      <c r="F101" s="52">
        <v>30721570.100000001</v>
      </c>
      <c r="G101" s="52">
        <f t="shared" si="6"/>
        <v>30721570.100000001</v>
      </c>
      <c r="H101" s="51">
        <f>'[1]27.02.2023 св. роспись'!H72</f>
        <v>0</v>
      </c>
      <c r="I101" s="51">
        <f t="shared" si="7"/>
        <v>30721570.100000001</v>
      </c>
      <c r="J101" s="48"/>
      <c r="K101" s="48"/>
      <c r="L101" s="48"/>
    </row>
    <row r="102" spans="1:14" ht="44.45" customHeight="1" x14ac:dyDescent="0.25">
      <c r="A102" s="123" t="s">
        <v>91</v>
      </c>
      <c r="B102" s="123"/>
      <c r="C102" s="123"/>
      <c r="D102" s="123"/>
      <c r="E102" s="53" t="s">
        <v>90</v>
      </c>
      <c r="F102" s="52">
        <v>6024049.2000000002</v>
      </c>
      <c r="G102" s="52">
        <f t="shared" si="6"/>
        <v>6024049.2000000002</v>
      </c>
      <c r="H102" s="51">
        <f>'[1]27.02.2023 св. роспись'!H73</f>
        <v>0</v>
      </c>
      <c r="I102" s="51">
        <f t="shared" si="7"/>
        <v>6024049.2000000002</v>
      </c>
      <c r="J102" s="48"/>
      <c r="K102" s="48"/>
      <c r="L102" s="48"/>
    </row>
    <row r="103" spans="1:14" ht="34.15" customHeight="1" x14ac:dyDescent="0.25">
      <c r="A103" s="123" t="s">
        <v>89</v>
      </c>
      <c r="B103" s="123"/>
      <c r="C103" s="123"/>
      <c r="D103" s="123"/>
      <c r="E103" s="53" t="s">
        <v>88</v>
      </c>
      <c r="F103" s="52">
        <v>484539.7</v>
      </c>
      <c r="G103" s="52">
        <f t="shared" si="6"/>
        <v>484539.7</v>
      </c>
      <c r="H103" s="51">
        <v>0</v>
      </c>
      <c r="I103" s="51">
        <f t="shared" si="7"/>
        <v>484539.7</v>
      </c>
      <c r="J103" s="48"/>
      <c r="K103" s="48"/>
      <c r="L103" s="48"/>
    </row>
    <row r="104" spans="1:14" ht="18.75" customHeight="1" x14ac:dyDescent="0.25">
      <c r="A104" s="125" t="s">
        <v>87</v>
      </c>
      <c r="B104" s="125"/>
      <c r="C104" s="125"/>
      <c r="D104" s="125"/>
      <c r="E104" s="125"/>
      <c r="F104" s="50">
        <f>F102+F101+F100+F99+F98+F97+F96+F95+F94+F93+F92+F103</f>
        <v>622300579.99000001</v>
      </c>
      <c r="G104" s="50">
        <f>G102+G101+G100+G99+G98+G97+G96+G95+G94+G93+G92+G103</f>
        <v>622300579.99000001</v>
      </c>
      <c r="H104" s="50">
        <f>H102+H101+H100+H99+H98+H97+H96+H95+H94+H93+H92+H103</f>
        <v>0</v>
      </c>
      <c r="I104" s="50">
        <f>I102+I101+I100+I99+I98+I97+I96+I95+I94+I93+I92+I103</f>
        <v>622300579.99000001</v>
      </c>
      <c r="J104" s="49"/>
      <c r="K104" s="48"/>
      <c r="L104" s="48"/>
      <c r="N104" s="47"/>
    </row>
    <row r="105" spans="1:14" ht="21.6" customHeight="1" x14ac:dyDescent="0.25">
      <c r="A105" s="46"/>
      <c r="B105" s="46"/>
      <c r="C105" s="46"/>
      <c r="D105" s="46"/>
      <c r="E105" s="46"/>
      <c r="F105" s="46"/>
      <c r="G105" s="46"/>
      <c r="H105" s="46"/>
      <c r="I105" s="46"/>
    </row>
    <row r="106" spans="1:14" ht="21.6" customHeight="1" x14ac:dyDescent="0.25">
      <c r="A106" s="46"/>
      <c r="B106" s="46"/>
      <c r="C106" s="46"/>
      <c r="D106" s="46"/>
      <c r="E106" s="46"/>
      <c r="F106" s="46"/>
      <c r="G106" s="46"/>
      <c r="H106" s="46"/>
      <c r="I106" s="46"/>
    </row>
    <row r="107" spans="1:14" ht="21.6" customHeight="1" x14ac:dyDescent="0.25">
      <c r="A107" s="46"/>
      <c r="B107" s="46"/>
      <c r="C107" s="46"/>
      <c r="D107" s="46"/>
      <c r="E107" s="46"/>
      <c r="F107" s="46"/>
      <c r="G107" s="46"/>
      <c r="H107" s="46"/>
      <c r="I107" s="46"/>
    </row>
    <row r="108" spans="1:14" ht="21.6" customHeight="1" x14ac:dyDescent="0.25">
      <c r="A108" s="134" t="s">
        <v>86</v>
      </c>
      <c r="B108" s="134"/>
      <c r="C108" s="134"/>
      <c r="D108" s="134"/>
      <c r="E108" s="134"/>
      <c r="F108" s="134"/>
      <c r="G108" s="134"/>
      <c r="H108" s="134"/>
      <c r="I108" s="134"/>
    </row>
    <row r="109" spans="1:14" ht="11.45" customHeight="1" x14ac:dyDescent="0.25">
      <c r="A109" s="46"/>
      <c r="B109" s="27"/>
      <c r="C109" s="27"/>
      <c r="D109" s="27"/>
      <c r="E109" s="27"/>
      <c r="F109" s="27"/>
      <c r="G109" s="27"/>
      <c r="H109" s="27"/>
      <c r="I109" s="27"/>
    </row>
    <row r="110" spans="1:14" ht="16.899999999999999" customHeight="1" x14ac:dyDescent="0.25">
      <c r="A110" s="135" t="s">
        <v>85</v>
      </c>
      <c r="B110" s="135"/>
      <c r="C110" s="135"/>
      <c r="D110" s="135"/>
      <c r="E110" s="135"/>
      <c r="F110" s="135"/>
      <c r="G110" s="135"/>
      <c r="H110" s="135"/>
      <c r="I110" s="135"/>
    </row>
    <row r="111" spans="1:14" ht="22.15" customHeight="1" x14ac:dyDescent="0.25">
      <c r="A111" s="136" t="s">
        <v>14</v>
      </c>
      <c r="B111" s="136"/>
      <c r="C111" s="136"/>
      <c r="D111" s="136"/>
      <c r="E111" s="136"/>
      <c r="F111" s="136"/>
      <c r="G111" s="136"/>
      <c r="H111" s="136"/>
      <c r="I111" s="136"/>
    </row>
    <row r="112" spans="1:14" ht="45.6" customHeight="1" x14ac:dyDescent="0.25">
      <c r="A112" s="137" t="s">
        <v>13</v>
      </c>
      <c r="B112" s="138"/>
      <c r="C112" s="137" t="s">
        <v>12</v>
      </c>
      <c r="D112" s="139"/>
      <c r="E112" s="139"/>
      <c r="F112" s="139"/>
      <c r="G112" s="139"/>
      <c r="H112" s="139"/>
      <c r="I112" s="138"/>
    </row>
    <row r="113" spans="1:10" ht="24.6" customHeight="1" x14ac:dyDescent="0.25">
      <c r="A113" s="97" t="s">
        <v>11</v>
      </c>
      <c r="B113" s="98"/>
      <c r="C113" s="99" t="s">
        <v>10</v>
      </c>
      <c r="D113" s="100"/>
      <c r="E113" s="101"/>
      <c r="F113" s="102" t="s">
        <v>6</v>
      </c>
      <c r="G113" s="103"/>
      <c r="H113" s="25" t="s">
        <v>10</v>
      </c>
      <c r="I113" s="43" t="s">
        <v>5</v>
      </c>
    </row>
    <row r="114" spans="1:10" ht="20.45" customHeight="1" x14ac:dyDescent="0.25">
      <c r="A114" s="97" t="s">
        <v>9</v>
      </c>
      <c r="B114" s="98"/>
      <c r="C114" s="99">
        <v>23970950</v>
      </c>
      <c r="D114" s="100"/>
      <c r="E114" s="101"/>
      <c r="F114" s="102" t="s">
        <v>6</v>
      </c>
      <c r="G114" s="103"/>
      <c r="H114" s="9" t="s">
        <v>84</v>
      </c>
      <c r="I114" s="22" t="s">
        <v>5</v>
      </c>
      <c r="J114">
        <f>148944.77-51055.23</f>
        <v>97889.539999999979</v>
      </c>
    </row>
    <row r="115" spans="1:10" ht="18" customHeight="1" x14ac:dyDescent="0.25">
      <c r="A115" s="104" t="s">
        <v>7</v>
      </c>
      <c r="B115" s="105"/>
      <c r="C115" s="131">
        <v>55186074</v>
      </c>
      <c r="D115" s="132"/>
      <c r="E115" s="133"/>
      <c r="F115" s="120" t="s">
        <v>6</v>
      </c>
      <c r="G115" s="121"/>
      <c r="H115" s="20" t="s">
        <v>83</v>
      </c>
      <c r="I115" s="42" t="s">
        <v>5</v>
      </c>
    </row>
    <row r="116" spans="1:10" ht="67.5" customHeight="1" x14ac:dyDescent="0.25">
      <c r="A116" s="200" t="s">
        <v>4</v>
      </c>
      <c r="B116" s="201"/>
      <c r="C116" s="106">
        <v>-337000</v>
      </c>
      <c r="D116" s="107"/>
      <c r="E116" s="108"/>
      <c r="F116" s="197" t="s">
        <v>82</v>
      </c>
      <c r="G116" s="198"/>
      <c r="H116" s="198"/>
      <c r="I116" s="199"/>
    </row>
    <row r="117" spans="1:10" ht="76.5" customHeight="1" x14ac:dyDescent="0.25">
      <c r="A117" s="202"/>
      <c r="B117" s="203"/>
      <c r="C117" s="106">
        <v>-430000</v>
      </c>
      <c r="D117" s="107"/>
      <c r="E117" s="108"/>
      <c r="F117" s="197" t="s">
        <v>81</v>
      </c>
      <c r="G117" s="198"/>
      <c r="H117" s="198"/>
      <c r="I117" s="199"/>
    </row>
    <row r="118" spans="1:10" ht="41.25" customHeight="1" x14ac:dyDescent="0.25">
      <c r="A118" s="202"/>
      <c r="B118" s="203"/>
      <c r="C118" s="106">
        <v>-350</v>
      </c>
      <c r="D118" s="107"/>
      <c r="E118" s="108"/>
      <c r="F118" s="197" t="s">
        <v>80</v>
      </c>
      <c r="G118" s="198"/>
      <c r="H118" s="198"/>
      <c r="I118" s="199"/>
    </row>
    <row r="119" spans="1:10" ht="123" customHeight="1" x14ac:dyDescent="0.25">
      <c r="A119" s="202"/>
      <c r="B119" s="203"/>
      <c r="C119" s="106">
        <f>76143.85</f>
        <v>76143.850000000006</v>
      </c>
      <c r="D119" s="107"/>
      <c r="E119" s="108"/>
      <c r="F119" s="126" t="s">
        <v>79</v>
      </c>
      <c r="G119" s="127"/>
      <c r="H119" s="127"/>
      <c r="I119" s="128"/>
    </row>
    <row r="120" spans="1:10" ht="123" customHeight="1" x14ac:dyDescent="0.25">
      <c r="A120" s="202"/>
      <c r="B120" s="203"/>
      <c r="C120" s="106">
        <f>410000+124000</f>
        <v>534000</v>
      </c>
      <c r="D120" s="107"/>
      <c r="E120" s="108"/>
      <c r="F120" s="109" t="s">
        <v>78</v>
      </c>
      <c r="G120" s="110"/>
      <c r="H120" s="110"/>
      <c r="I120" s="111"/>
    </row>
    <row r="121" spans="1:10" ht="76.5" customHeight="1" x14ac:dyDescent="0.25">
      <c r="A121" s="204"/>
      <c r="B121" s="205"/>
      <c r="C121" s="106">
        <v>-23813744.420000002</v>
      </c>
      <c r="D121" s="107"/>
      <c r="E121" s="108"/>
      <c r="F121" s="94" t="s">
        <v>3</v>
      </c>
      <c r="G121" s="95"/>
      <c r="H121" s="95"/>
      <c r="I121" s="96"/>
    </row>
    <row r="122" spans="1:10" ht="18.75" customHeight="1" x14ac:dyDescent="0.25">
      <c r="A122" s="45"/>
      <c r="B122" s="45"/>
      <c r="C122" s="44"/>
      <c r="D122" s="44"/>
      <c r="E122" s="44"/>
      <c r="F122" s="1"/>
      <c r="G122" s="1"/>
      <c r="H122" s="1"/>
      <c r="I122" s="1"/>
    </row>
    <row r="123" spans="1:10" ht="22.15" customHeight="1" x14ac:dyDescent="0.25">
      <c r="A123" s="136" t="s">
        <v>25</v>
      </c>
      <c r="B123" s="136"/>
      <c r="C123" s="136"/>
      <c r="D123" s="136"/>
      <c r="E123" s="136"/>
      <c r="F123" s="136"/>
      <c r="G123" s="136"/>
      <c r="H123" s="136"/>
      <c r="I123" s="136"/>
    </row>
    <row r="124" spans="1:10" ht="45.6" customHeight="1" x14ac:dyDescent="0.25">
      <c r="A124" s="137" t="s">
        <v>13</v>
      </c>
      <c r="B124" s="138"/>
      <c r="C124" s="137" t="s">
        <v>12</v>
      </c>
      <c r="D124" s="139"/>
      <c r="E124" s="139"/>
      <c r="F124" s="139"/>
      <c r="G124" s="139"/>
      <c r="H124" s="139"/>
      <c r="I124" s="138"/>
    </row>
    <row r="125" spans="1:10" ht="24.6" customHeight="1" x14ac:dyDescent="0.25">
      <c r="A125" s="97" t="s">
        <v>11</v>
      </c>
      <c r="B125" s="98"/>
      <c r="C125" s="99" t="s">
        <v>10</v>
      </c>
      <c r="D125" s="100"/>
      <c r="E125" s="101"/>
      <c r="F125" s="102" t="s">
        <v>6</v>
      </c>
      <c r="G125" s="103"/>
      <c r="H125" s="25" t="s">
        <v>10</v>
      </c>
      <c r="I125" s="43" t="s">
        <v>5</v>
      </c>
    </row>
    <row r="126" spans="1:10" ht="20.45" customHeight="1" x14ac:dyDescent="0.25">
      <c r="A126" s="97" t="s">
        <v>9</v>
      </c>
      <c r="B126" s="98"/>
      <c r="C126" s="99">
        <v>430000</v>
      </c>
      <c r="D126" s="100"/>
      <c r="E126" s="101"/>
      <c r="F126" s="102" t="s">
        <v>6</v>
      </c>
      <c r="G126" s="103"/>
      <c r="H126" s="9" t="s">
        <v>51</v>
      </c>
      <c r="I126" s="22" t="s">
        <v>5</v>
      </c>
    </row>
    <row r="127" spans="1:10" ht="18" customHeight="1" x14ac:dyDescent="0.25">
      <c r="A127" s="104" t="s">
        <v>7</v>
      </c>
      <c r="B127" s="105"/>
      <c r="C127" s="117">
        <v>77236031</v>
      </c>
      <c r="D127" s="118"/>
      <c r="E127" s="119"/>
      <c r="F127" s="120" t="s">
        <v>6</v>
      </c>
      <c r="G127" s="121"/>
      <c r="H127" s="20" t="s">
        <v>77</v>
      </c>
      <c r="I127" s="42" t="s">
        <v>5</v>
      </c>
    </row>
    <row r="128" spans="1:10" ht="67.5" customHeight="1" x14ac:dyDescent="0.25">
      <c r="A128" s="196" t="s">
        <v>4</v>
      </c>
      <c r="B128" s="196"/>
      <c r="C128" s="195">
        <v>-430000</v>
      </c>
      <c r="D128" s="195"/>
      <c r="E128" s="195"/>
      <c r="F128" s="194" t="s">
        <v>75</v>
      </c>
      <c r="G128" s="194"/>
      <c r="H128" s="194"/>
      <c r="I128" s="194"/>
    </row>
    <row r="129" spans="1:9" ht="21.75" customHeight="1" x14ac:dyDescent="0.25">
      <c r="A129" s="45"/>
      <c r="B129" s="45"/>
      <c r="C129" s="44"/>
      <c r="D129" s="44"/>
      <c r="E129" s="44"/>
      <c r="F129" s="1"/>
      <c r="G129" s="1"/>
      <c r="H129" s="1"/>
      <c r="I129" s="1"/>
    </row>
    <row r="130" spans="1:9" ht="22.15" customHeight="1" x14ac:dyDescent="0.25">
      <c r="A130" s="136" t="s">
        <v>23</v>
      </c>
      <c r="B130" s="136"/>
      <c r="C130" s="136"/>
      <c r="D130" s="136"/>
      <c r="E130" s="136"/>
      <c r="F130" s="136"/>
      <c r="G130" s="136"/>
      <c r="H130" s="136"/>
      <c r="I130" s="136"/>
    </row>
    <row r="131" spans="1:9" ht="45.6" customHeight="1" x14ac:dyDescent="0.25">
      <c r="A131" s="137" t="s">
        <v>13</v>
      </c>
      <c r="B131" s="138"/>
      <c r="C131" s="137" t="s">
        <v>12</v>
      </c>
      <c r="D131" s="139"/>
      <c r="E131" s="139"/>
      <c r="F131" s="139"/>
      <c r="G131" s="139"/>
      <c r="H131" s="139"/>
      <c r="I131" s="138"/>
    </row>
    <row r="132" spans="1:9" ht="24.6" customHeight="1" x14ac:dyDescent="0.25">
      <c r="A132" s="97" t="s">
        <v>11</v>
      </c>
      <c r="B132" s="98"/>
      <c r="C132" s="99" t="s">
        <v>10</v>
      </c>
      <c r="D132" s="100"/>
      <c r="E132" s="101"/>
      <c r="F132" s="102" t="s">
        <v>6</v>
      </c>
      <c r="G132" s="103"/>
      <c r="H132" s="25" t="s">
        <v>10</v>
      </c>
      <c r="I132" s="43" t="s">
        <v>5</v>
      </c>
    </row>
    <row r="133" spans="1:9" ht="20.45" customHeight="1" x14ac:dyDescent="0.25">
      <c r="A133" s="97" t="s">
        <v>9</v>
      </c>
      <c r="B133" s="98"/>
      <c r="C133" s="99">
        <v>430000</v>
      </c>
      <c r="D133" s="100"/>
      <c r="E133" s="101"/>
      <c r="F133" s="102" t="s">
        <v>6</v>
      </c>
      <c r="G133" s="103"/>
      <c r="H133" s="9" t="s">
        <v>51</v>
      </c>
      <c r="I133" s="22" t="s">
        <v>5</v>
      </c>
    </row>
    <row r="134" spans="1:9" ht="18" customHeight="1" x14ac:dyDescent="0.25">
      <c r="A134" s="104" t="s">
        <v>7</v>
      </c>
      <c r="B134" s="105"/>
      <c r="C134" s="117">
        <v>78717195</v>
      </c>
      <c r="D134" s="118"/>
      <c r="E134" s="119"/>
      <c r="F134" s="120" t="s">
        <v>6</v>
      </c>
      <c r="G134" s="121"/>
      <c r="H134" s="20" t="s">
        <v>76</v>
      </c>
      <c r="I134" s="42" t="s">
        <v>5</v>
      </c>
    </row>
    <row r="135" spans="1:9" ht="67.5" customHeight="1" x14ac:dyDescent="0.25">
      <c r="A135" s="196" t="s">
        <v>4</v>
      </c>
      <c r="B135" s="196"/>
      <c r="C135" s="195">
        <v>-430000</v>
      </c>
      <c r="D135" s="195"/>
      <c r="E135" s="195"/>
      <c r="F135" s="194" t="s">
        <v>75</v>
      </c>
      <c r="G135" s="194"/>
      <c r="H135" s="194"/>
      <c r="I135" s="194"/>
    </row>
    <row r="136" spans="1:9" ht="58.15" customHeight="1" x14ac:dyDescent="0.25">
      <c r="A136" s="144" t="s">
        <v>74</v>
      </c>
      <c r="B136" s="144"/>
      <c r="C136" s="144"/>
      <c r="D136" s="144"/>
      <c r="E136" s="144"/>
      <c r="F136" s="144"/>
      <c r="G136" s="144"/>
      <c r="H136" s="144"/>
      <c r="I136" s="144"/>
    </row>
    <row r="137" spans="1:9" ht="19.899999999999999" customHeight="1" x14ac:dyDescent="0.25">
      <c r="A137" s="122" t="s">
        <v>73</v>
      </c>
      <c r="B137" s="122"/>
      <c r="C137" s="122"/>
      <c r="D137" s="122"/>
      <c r="E137" s="122"/>
      <c r="F137" s="122"/>
      <c r="G137" s="122"/>
      <c r="H137" s="122"/>
      <c r="I137" s="122"/>
    </row>
    <row r="138" spans="1:9" ht="39.6" customHeight="1" x14ac:dyDescent="0.25">
      <c r="A138" s="81" t="s">
        <v>14</v>
      </c>
      <c r="B138" s="81"/>
      <c r="C138" s="81"/>
      <c r="D138" s="81"/>
      <c r="E138" s="81"/>
      <c r="F138" s="81"/>
      <c r="G138" s="81"/>
      <c r="H138" s="81"/>
      <c r="I138" s="81"/>
    </row>
    <row r="139" spans="1:9" ht="31.5" customHeight="1" x14ac:dyDescent="0.25">
      <c r="A139" s="82" t="s">
        <v>13</v>
      </c>
      <c r="B139" s="83"/>
      <c r="C139" s="82" t="s">
        <v>12</v>
      </c>
      <c r="D139" s="84"/>
      <c r="E139" s="84"/>
      <c r="F139" s="84"/>
      <c r="G139" s="84"/>
      <c r="H139" s="84"/>
      <c r="I139" s="83"/>
    </row>
    <row r="140" spans="1:9" ht="27" customHeight="1" x14ac:dyDescent="0.25">
      <c r="A140" s="85" t="s">
        <v>11</v>
      </c>
      <c r="B140" s="86"/>
      <c r="C140" s="99">
        <v>3204998</v>
      </c>
      <c r="D140" s="100"/>
      <c r="E140" s="101"/>
      <c r="F140" s="102" t="s">
        <v>6</v>
      </c>
      <c r="G140" s="103"/>
      <c r="H140" s="9" t="s">
        <v>72</v>
      </c>
      <c r="I140" s="43" t="s">
        <v>5</v>
      </c>
    </row>
    <row r="141" spans="1:9" ht="27.6" customHeight="1" x14ac:dyDescent="0.25">
      <c r="A141" s="85" t="s">
        <v>9</v>
      </c>
      <c r="B141" s="86"/>
      <c r="C141" s="218" t="s">
        <v>10</v>
      </c>
      <c r="D141" s="219"/>
      <c r="E141" s="220"/>
      <c r="F141" s="102" t="s">
        <v>6</v>
      </c>
      <c r="G141" s="103"/>
      <c r="H141" s="25" t="s">
        <v>10</v>
      </c>
      <c r="I141" s="22" t="s">
        <v>5</v>
      </c>
    </row>
    <row r="142" spans="1:9" ht="18" customHeight="1" x14ac:dyDescent="0.25">
      <c r="A142" s="210" t="s">
        <v>7</v>
      </c>
      <c r="B142" s="211"/>
      <c r="C142" s="212">
        <v>24872932</v>
      </c>
      <c r="D142" s="213"/>
      <c r="E142" s="214"/>
      <c r="F142" s="120" t="s">
        <v>6</v>
      </c>
      <c r="G142" s="121"/>
      <c r="H142" s="20" t="s">
        <v>8</v>
      </c>
      <c r="I142" s="42" t="s">
        <v>5</v>
      </c>
    </row>
    <row r="143" spans="1:9" ht="40.9" customHeight="1" x14ac:dyDescent="0.25">
      <c r="A143" s="112" t="s">
        <v>4</v>
      </c>
      <c r="B143" s="113"/>
      <c r="C143" s="116">
        <v>-10610864.41</v>
      </c>
      <c r="D143" s="116"/>
      <c r="E143" s="116"/>
      <c r="F143" s="94" t="s">
        <v>3</v>
      </c>
      <c r="G143" s="95"/>
      <c r="H143" s="95"/>
      <c r="I143" s="96"/>
    </row>
    <row r="144" spans="1:9" ht="131.25" customHeight="1" x14ac:dyDescent="0.25">
      <c r="A144" s="114"/>
      <c r="B144" s="115"/>
      <c r="C144" s="116">
        <v>13815862.73</v>
      </c>
      <c r="D144" s="116"/>
      <c r="E144" s="116"/>
      <c r="F144" s="143" t="s">
        <v>71</v>
      </c>
      <c r="G144" s="143"/>
      <c r="H144" s="143"/>
      <c r="I144" s="143"/>
    </row>
    <row r="145" spans="1:10" ht="18" customHeight="1" x14ac:dyDescent="0.25">
      <c r="A145" s="36"/>
      <c r="B145" s="36"/>
      <c r="C145" s="2"/>
      <c r="D145" s="2"/>
      <c r="E145" s="2"/>
      <c r="F145" s="1"/>
      <c r="G145" s="1"/>
      <c r="H145" s="1"/>
      <c r="I145" s="1"/>
    </row>
    <row r="146" spans="1:10" ht="25.9" customHeight="1" x14ac:dyDescent="0.25">
      <c r="A146" s="144" t="s">
        <v>70</v>
      </c>
      <c r="B146" s="144"/>
      <c r="C146" s="144"/>
      <c r="D146" s="144"/>
      <c r="E146" s="144"/>
      <c r="F146" s="144"/>
      <c r="G146" s="144"/>
      <c r="H146" s="144"/>
      <c r="I146" s="144"/>
      <c r="J146" s="37"/>
    </row>
    <row r="147" spans="1:10" ht="25.9" customHeight="1" x14ac:dyDescent="0.25">
      <c r="A147" s="122" t="s">
        <v>69</v>
      </c>
      <c r="B147" s="122"/>
      <c r="C147" s="122"/>
      <c r="D147" s="122"/>
      <c r="E147" s="122"/>
      <c r="F147" s="122"/>
      <c r="G147" s="122"/>
      <c r="H147" s="122"/>
      <c r="I147" s="122"/>
      <c r="J147" s="37"/>
    </row>
    <row r="148" spans="1:10" ht="16.149999999999999" customHeight="1" x14ac:dyDescent="0.25">
      <c r="A148" s="81" t="s">
        <v>14</v>
      </c>
      <c r="B148" s="81"/>
      <c r="C148" s="81"/>
      <c r="D148" s="81"/>
      <c r="E148" s="81"/>
      <c r="F148" s="81"/>
      <c r="G148" s="81"/>
      <c r="H148" s="81"/>
      <c r="I148" s="81"/>
      <c r="J148" s="37"/>
    </row>
    <row r="149" spans="1:10" ht="18.75" customHeight="1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37"/>
    </row>
    <row r="150" spans="1:10" ht="36.6" customHeight="1" x14ac:dyDescent="0.25">
      <c r="A150" s="160" t="s">
        <v>13</v>
      </c>
      <c r="B150" s="160"/>
      <c r="C150" s="160" t="s">
        <v>12</v>
      </c>
      <c r="D150" s="160"/>
      <c r="E150" s="160"/>
      <c r="F150" s="160"/>
      <c r="G150" s="160"/>
      <c r="H150" s="160"/>
      <c r="I150" s="160"/>
      <c r="J150" s="37"/>
    </row>
    <row r="151" spans="1:10" ht="18.75" customHeight="1" x14ac:dyDescent="0.25">
      <c r="A151" s="154" t="s">
        <v>11</v>
      </c>
      <c r="B151" s="154"/>
      <c r="C151" s="152">
        <v>26133</v>
      </c>
      <c r="D151" s="152"/>
      <c r="E151" s="152"/>
      <c r="F151" s="209" t="s">
        <v>6</v>
      </c>
      <c r="G151" s="209"/>
      <c r="H151" s="11" t="s">
        <v>51</v>
      </c>
      <c r="I151" s="40" t="s">
        <v>5</v>
      </c>
      <c r="J151" s="37"/>
    </row>
    <row r="152" spans="1:10" ht="18.75" customHeight="1" x14ac:dyDescent="0.25">
      <c r="A152" s="154" t="s">
        <v>9</v>
      </c>
      <c r="B152" s="154"/>
      <c r="C152" s="152" t="s">
        <v>10</v>
      </c>
      <c r="D152" s="152"/>
      <c r="E152" s="152"/>
      <c r="F152" s="209" t="s">
        <v>6</v>
      </c>
      <c r="G152" s="209"/>
      <c r="H152" s="34" t="s">
        <v>10</v>
      </c>
      <c r="I152" s="39" t="s">
        <v>5</v>
      </c>
      <c r="J152" s="37"/>
    </row>
    <row r="153" spans="1:10" ht="28.15" customHeight="1" x14ac:dyDescent="0.25">
      <c r="A153" s="155" t="s">
        <v>7</v>
      </c>
      <c r="B153" s="155"/>
      <c r="C153" s="215">
        <v>28666609</v>
      </c>
      <c r="D153" s="215"/>
      <c r="E153" s="215"/>
      <c r="F153" s="216" t="s">
        <v>6</v>
      </c>
      <c r="G153" s="216"/>
      <c r="H153" s="7">
        <v>99</v>
      </c>
      <c r="I153" s="38" t="s">
        <v>5</v>
      </c>
      <c r="J153" s="37"/>
    </row>
    <row r="154" spans="1:10" ht="64.5" customHeight="1" x14ac:dyDescent="0.25">
      <c r="A154" s="161" t="s">
        <v>4</v>
      </c>
      <c r="B154" s="161"/>
      <c r="C154" s="93">
        <v>26133</v>
      </c>
      <c r="D154" s="93"/>
      <c r="E154" s="93"/>
      <c r="F154" s="206" t="s">
        <v>68</v>
      </c>
      <c r="G154" s="207"/>
      <c r="H154" s="207"/>
      <c r="I154" s="208"/>
      <c r="J154" s="37"/>
    </row>
    <row r="155" spans="1:10" ht="18.75" x14ac:dyDescent="0.25">
      <c r="A155" s="36"/>
      <c r="B155" s="36"/>
      <c r="C155" s="2"/>
      <c r="D155" s="2"/>
      <c r="E155" s="2"/>
      <c r="F155" s="1"/>
      <c r="G155" s="1"/>
      <c r="H155" s="1"/>
      <c r="I155" s="1"/>
    </row>
    <row r="156" spans="1:10" ht="18.75" x14ac:dyDescent="0.25">
      <c r="A156" s="36"/>
      <c r="B156" s="36"/>
      <c r="C156" s="2"/>
      <c r="D156" s="2"/>
      <c r="E156" s="2"/>
      <c r="F156" s="1"/>
      <c r="G156" s="1"/>
      <c r="H156" s="1"/>
      <c r="I156" s="1"/>
    </row>
    <row r="157" spans="1:10" ht="18.75" x14ac:dyDescent="0.25">
      <c r="A157" s="144" t="s">
        <v>67</v>
      </c>
      <c r="B157" s="144"/>
      <c r="C157" s="144"/>
      <c r="D157" s="144"/>
      <c r="E157" s="144"/>
      <c r="F157" s="144"/>
      <c r="G157" s="144"/>
      <c r="H157" s="144"/>
      <c r="I157" s="144"/>
    </row>
    <row r="158" spans="1:10" ht="18.75" x14ac:dyDescent="0.25">
      <c r="A158" s="122" t="s">
        <v>66</v>
      </c>
      <c r="B158" s="122"/>
      <c r="C158" s="122"/>
      <c r="D158" s="122"/>
      <c r="E158" s="122"/>
      <c r="F158" s="122"/>
      <c r="G158" s="122"/>
      <c r="H158" s="122"/>
      <c r="I158" s="122"/>
    </row>
    <row r="159" spans="1:10" ht="18.75" x14ac:dyDescent="0.3">
      <c r="A159" s="221" t="s">
        <v>14</v>
      </c>
      <c r="B159" s="221"/>
      <c r="C159" s="221"/>
      <c r="D159" s="221"/>
      <c r="E159" s="221"/>
      <c r="F159" s="221"/>
      <c r="G159" s="221"/>
      <c r="H159" s="221"/>
      <c r="I159" s="221"/>
    </row>
    <row r="160" spans="1:10" ht="18.75" x14ac:dyDescent="0.25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 ht="18.75" x14ac:dyDescent="0.25">
      <c r="A161" s="82" t="s">
        <v>13</v>
      </c>
      <c r="B161" s="83"/>
      <c r="C161" s="82" t="s">
        <v>12</v>
      </c>
      <c r="D161" s="84"/>
      <c r="E161" s="84"/>
      <c r="F161" s="84"/>
      <c r="G161" s="84"/>
      <c r="H161" s="84"/>
      <c r="I161" s="83"/>
    </row>
    <row r="162" spans="1:9" ht="18.75" x14ac:dyDescent="0.25">
      <c r="A162" s="85" t="s">
        <v>11</v>
      </c>
      <c r="B162" s="86"/>
      <c r="C162" s="218">
        <v>110373327</v>
      </c>
      <c r="D162" s="219"/>
      <c r="E162" s="220"/>
      <c r="F162" s="222" t="s">
        <v>6</v>
      </c>
      <c r="G162" s="223"/>
      <c r="H162" s="11" t="s">
        <v>65</v>
      </c>
      <c r="I162" s="10" t="s">
        <v>5</v>
      </c>
    </row>
    <row r="163" spans="1:9" ht="18.75" x14ac:dyDescent="0.25">
      <c r="A163" s="85" t="s">
        <v>9</v>
      </c>
      <c r="B163" s="86"/>
      <c r="C163" s="99" t="s">
        <v>10</v>
      </c>
      <c r="D163" s="100"/>
      <c r="E163" s="101"/>
      <c r="F163" s="102" t="s">
        <v>6</v>
      </c>
      <c r="G163" s="103"/>
      <c r="H163" s="23" t="s">
        <v>10</v>
      </c>
      <c r="I163" s="8" t="s">
        <v>5</v>
      </c>
    </row>
    <row r="164" spans="1:9" ht="18.75" x14ac:dyDescent="0.25">
      <c r="A164" s="210" t="s">
        <v>7</v>
      </c>
      <c r="B164" s="211"/>
      <c r="C164" s="212">
        <v>197837972</v>
      </c>
      <c r="D164" s="213"/>
      <c r="E164" s="214"/>
      <c r="F164" s="224" t="s">
        <v>6</v>
      </c>
      <c r="G164" s="225"/>
      <c r="H164" s="17" t="s">
        <v>64</v>
      </c>
      <c r="I164" s="7" t="s">
        <v>5</v>
      </c>
    </row>
    <row r="165" spans="1:9" ht="57" customHeight="1" x14ac:dyDescent="0.25">
      <c r="A165" s="161" t="s">
        <v>4</v>
      </c>
      <c r="B165" s="161"/>
      <c r="C165" s="106">
        <v>3600000</v>
      </c>
      <c r="D165" s="107"/>
      <c r="E165" s="108"/>
      <c r="F165" s="109" t="s">
        <v>63</v>
      </c>
      <c r="G165" s="110"/>
      <c r="H165" s="110"/>
      <c r="I165" s="111"/>
    </row>
    <row r="166" spans="1:9" ht="63" customHeight="1" x14ac:dyDescent="0.25">
      <c r="A166" s="161"/>
      <c r="B166" s="161"/>
      <c r="C166" s="140">
        <v>900000</v>
      </c>
      <c r="D166" s="140"/>
      <c r="E166" s="140"/>
      <c r="F166" s="109" t="s">
        <v>62</v>
      </c>
      <c r="G166" s="110"/>
      <c r="H166" s="110"/>
      <c r="I166" s="111"/>
    </row>
    <row r="167" spans="1:9" ht="101.25" customHeight="1" x14ac:dyDescent="0.25">
      <c r="A167" s="161"/>
      <c r="B167" s="161"/>
      <c r="C167" s="140">
        <v>20741628.600000001</v>
      </c>
      <c r="D167" s="140"/>
      <c r="E167" s="140"/>
      <c r="F167" s="109" t="s">
        <v>61</v>
      </c>
      <c r="G167" s="110"/>
      <c r="H167" s="110"/>
      <c r="I167" s="111"/>
    </row>
    <row r="168" spans="1:9" ht="99" customHeight="1" x14ac:dyDescent="0.25">
      <c r="A168" s="161"/>
      <c r="B168" s="161"/>
      <c r="C168" s="217">
        <v>209511.4</v>
      </c>
      <c r="D168" s="217"/>
      <c r="E168" s="217"/>
      <c r="F168" s="109" t="s">
        <v>60</v>
      </c>
      <c r="G168" s="110"/>
      <c r="H168" s="110"/>
      <c r="I168" s="111"/>
    </row>
    <row r="169" spans="1:9" ht="57" customHeight="1" x14ac:dyDescent="0.25">
      <c r="A169" s="161"/>
      <c r="B169" s="161"/>
      <c r="C169" s="151">
        <v>-1812.37</v>
      </c>
      <c r="D169" s="151"/>
      <c r="E169" s="151"/>
      <c r="F169" s="109" t="s">
        <v>59</v>
      </c>
      <c r="G169" s="110"/>
      <c r="H169" s="110"/>
      <c r="I169" s="111"/>
    </row>
    <row r="170" spans="1:9" ht="55.5" customHeight="1" x14ac:dyDescent="0.25">
      <c r="A170" s="161"/>
      <c r="B170" s="161"/>
      <c r="C170" s="140">
        <v>400000</v>
      </c>
      <c r="D170" s="140"/>
      <c r="E170" s="140"/>
      <c r="F170" s="109" t="s">
        <v>58</v>
      </c>
      <c r="G170" s="110"/>
      <c r="H170" s="110"/>
      <c r="I170" s="111"/>
    </row>
    <row r="171" spans="1:9" ht="45.75" customHeight="1" x14ac:dyDescent="0.25">
      <c r="A171" s="161"/>
      <c r="B171" s="161"/>
      <c r="C171" s="140">
        <v>100000</v>
      </c>
      <c r="D171" s="140"/>
      <c r="E171" s="140"/>
      <c r="F171" s="143" t="s">
        <v>57</v>
      </c>
      <c r="G171" s="143"/>
      <c r="H171" s="143"/>
      <c r="I171" s="143"/>
    </row>
    <row r="172" spans="1:9" ht="45.75" customHeight="1" x14ac:dyDescent="0.25">
      <c r="A172" s="161"/>
      <c r="B172" s="161"/>
      <c r="C172" s="217">
        <f>126900.72+239808.15+10191.85</f>
        <v>376900.72</v>
      </c>
      <c r="D172" s="217"/>
      <c r="E172" s="217"/>
      <c r="F172" s="143" t="s">
        <v>56</v>
      </c>
      <c r="G172" s="143"/>
      <c r="H172" s="143"/>
      <c r="I172" s="143"/>
    </row>
    <row r="173" spans="1:9" ht="45.75" customHeight="1" x14ac:dyDescent="0.25">
      <c r="A173" s="161"/>
      <c r="B173" s="161"/>
      <c r="C173" s="106">
        <v>84137383.829999998</v>
      </c>
      <c r="D173" s="107"/>
      <c r="E173" s="108"/>
      <c r="F173" s="94" t="s">
        <v>55</v>
      </c>
      <c r="G173" s="95"/>
      <c r="H173" s="95"/>
      <c r="I173" s="96"/>
    </row>
    <row r="174" spans="1:9" ht="46.5" customHeight="1" x14ac:dyDescent="0.25">
      <c r="A174" s="161"/>
      <c r="B174" s="161"/>
      <c r="C174" s="217">
        <v>-90284.21</v>
      </c>
      <c r="D174" s="217"/>
      <c r="E174" s="217"/>
      <c r="F174" s="143" t="s">
        <v>54</v>
      </c>
      <c r="G174" s="143"/>
      <c r="H174" s="143"/>
      <c r="I174" s="143"/>
    </row>
    <row r="175" spans="1:9" ht="18.75" x14ac:dyDescent="0.3">
      <c r="A175" s="15"/>
      <c r="B175" s="15"/>
      <c r="C175" s="14"/>
      <c r="D175" s="14"/>
      <c r="E175" s="14"/>
      <c r="F175" s="13"/>
      <c r="G175" s="13"/>
      <c r="H175" s="13"/>
      <c r="I175" s="13"/>
    </row>
    <row r="176" spans="1:9" ht="18" customHeight="1" x14ac:dyDescent="0.25">
      <c r="A176" s="144" t="s">
        <v>53</v>
      </c>
      <c r="B176" s="144"/>
      <c r="C176" s="144"/>
      <c r="D176" s="144"/>
      <c r="E176" s="144"/>
      <c r="F176" s="144"/>
      <c r="G176" s="144"/>
      <c r="H176" s="144"/>
      <c r="I176" s="144"/>
    </row>
    <row r="177" spans="1:9" ht="18.75" x14ac:dyDescent="0.25">
      <c r="A177" s="35"/>
    </row>
    <row r="178" spans="1:9" ht="18.75" x14ac:dyDescent="0.25">
      <c r="A178" s="122" t="s">
        <v>52</v>
      </c>
      <c r="B178" s="122"/>
      <c r="C178" s="122"/>
      <c r="D178" s="122"/>
      <c r="E178" s="122"/>
      <c r="F178" s="122"/>
      <c r="G178" s="122"/>
      <c r="H178" s="122"/>
      <c r="I178" s="122"/>
    </row>
    <row r="179" spans="1:9" ht="13.5" customHeight="1" x14ac:dyDescent="0.3">
      <c r="A179" s="221" t="s">
        <v>14</v>
      </c>
      <c r="B179" s="221"/>
      <c r="C179" s="221"/>
      <c r="D179" s="221"/>
      <c r="E179" s="221"/>
      <c r="F179" s="221"/>
      <c r="G179" s="221"/>
      <c r="H179" s="221"/>
      <c r="I179" s="221"/>
    </row>
    <row r="180" spans="1:9" ht="18.75" x14ac:dyDescent="0.25">
      <c r="A180" s="35"/>
    </row>
    <row r="181" spans="1:9" ht="35.25" customHeight="1" x14ac:dyDescent="0.25">
      <c r="A181" s="82" t="s">
        <v>13</v>
      </c>
      <c r="B181" s="83"/>
      <c r="C181" s="82" t="s">
        <v>12</v>
      </c>
      <c r="D181" s="84"/>
      <c r="E181" s="84"/>
      <c r="F181" s="84"/>
      <c r="G181" s="84"/>
      <c r="H181" s="84"/>
      <c r="I181" s="83"/>
    </row>
    <row r="182" spans="1:9" ht="18.75" customHeight="1" x14ac:dyDescent="0.25">
      <c r="A182" s="85" t="s">
        <v>11</v>
      </c>
      <c r="B182" s="86"/>
      <c r="C182" s="218">
        <v>2819128</v>
      </c>
      <c r="D182" s="219"/>
      <c r="E182" s="220"/>
      <c r="F182" s="222" t="s">
        <v>6</v>
      </c>
      <c r="G182" s="223"/>
      <c r="H182" s="11" t="s">
        <v>51</v>
      </c>
      <c r="I182" s="10" t="s">
        <v>5</v>
      </c>
    </row>
    <row r="183" spans="1:9" ht="18.75" customHeight="1" x14ac:dyDescent="0.25">
      <c r="A183" s="85" t="s">
        <v>9</v>
      </c>
      <c r="B183" s="86"/>
      <c r="C183" s="218" t="s">
        <v>10</v>
      </c>
      <c r="D183" s="219"/>
      <c r="E183" s="220"/>
      <c r="F183" s="222" t="s">
        <v>6</v>
      </c>
      <c r="G183" s="223"/>
      <c r="H183" s="34" t="s">
        <v>10</v>
      </c>
      <c r="I183" s="8" t="s">
        <v>5</v>
      </c>
    </row>
    <row r="184" spans="1:9" ht="18.75" customHeight="1" x14ac:dyDescent="0.25">
      <c r="A184" s="210" t="s">
        <v>7</v>
      </c>
      <c r="B184" s="211"/>
      <c r="C184" s="212">
        <v>2946903</v>
      </c>
      <c r="D184" s="213"/>
      <c r="E184" s="214"/>
      <c r="F184" s="224" t="s">
        <v>6</v>
      </c>
      <c r="G184" s="225"/>
      <c r="H184" s="17" t="s">
        <v>51</v>
      </c>
      <c r="I184" s="7" t="s">
        <v>5</v>
      </c>
    </row>
    <row r="185" spans="1:9" ht="37.9" customHeight="1" x14ac:dyDescent="0.25">
      <c r="A185" s="87" t="s">
        <v>4</v>
      </c>
      <c r="B185" s="88"/>
      <c r="C185" s="93">
        <f>-97775+13000</f>
        <v>-84775</v>
      </c>
      <c r="D185" s="93"/>
      <c r="E185" s="93"/>
      <c r="F185" s="94" t="s">
        <v>3</v>
      </c>
      <c r="G185" s="95"/>
      <c r="H185" s="95"/>
      <c r="I185" s="96"/>
    </row>
    <row r="186" spans="1:9" ht="141" customHeight="1" x14ac:dyDescent="0.25">
      <c r="A186" s="89"/>
      <c r="B186" s="90"/>
      <c r="C186" s="93">
        <v>57995</v>
      </c>
      <c r="D186" s="93"/>
      <c r="E186" s="93"/>
      <c r="F186" s="109" t="s">
        <v>50</v>
      </c>
      <c r="G186" s="110"/>
      <c r="H186" s="110"/>
      <c r="I186" s="111"/>
    </row>
    <row r="187" spans="1:9" ht="57.75" customHeight="1" x14ac:dyDescent="0.25">
      <c r="A187" s="89"/>
      <c r="B187" s="90"/>
      <c r="C187" s="93">
        <v>2817448.92</v>
      </c>
      <c r="D187" s="93"/>
      <c r="E187" s="93"/>
      <c r="F187" s="109" t="s">
        <v>49</v>
      </c>
      <c r="G187" s="110"/>
      <c r="H187" s="110"/>
      <c r="I187" s="111"/>
    </row>
    <row r="188" spans="1:9" ht="59.25" customHeight="1" x14ac:dyDescent="0.25">
      <c r="A188" s="91"/>
      <c r="B188" s="92"/>
      <c r="C188" s="93">
        <v>28459.08</v>
      </c>
      <c r="D188" s="93"/>
      <c r="E188" s="93"/>
      <c r="F188" s="109" t="s">
        <v>48</v>
      </c>
      <c r="G188" s="110"/>
      <c r="H188" s="110"/>
      <c r="I188" s="111"/>
    </row>
    <row r="189" spans="1:9" ht="18.75" x14ac:dyDescent="0.3">
      <c r="A189" s="15"/>
      <c r="B189" s="15"/>
      <c r="C189" s="14"/>
      <c r="D189" s="14"/>
      <c r="E189" s="14"/>
      <c r="F189" s="13"/>
      <c r="G189" s="13"/>
      <c r="H189" s="13"/>
      <c r="I189" s="13"/>
    </row>
    <row r="190" spans="1:9" ht="18.75" x14ac:dyDescent="0.25">
      <c r="A190" s="144" t="s">
        <v>47</v>
      </c>
      <c r="B190" s="144"/>
      <c r="C190" s="144"/>
      <c r="D190" s="144"/>
      <c r="E190" s="144"/>
      <c r="F190" s="144"/>
      <c r="G190" s="144"/>
      <c r="H190" s="144"/>
      <c r="I190" s="144"/>
    </row>
    <row r="191" spans="1:9" ht="18.75" x14ac:dyDescent="0.25">
      <c r="A191" s="3"/>
      <c r="B191" s="33"/>
      <c r="C191" s="33"/>
      <c r="D191" s="33"/>
      <c r="E191" s="33"/>
      <c r="F191" s="33"/>
      <c r="G191" s="33"/>
      <c r="H191" s="33"/>
      <c r="I191" s="33"/>
    </row>
    <row r="192" spans="1:9" ht="18.75" x14ac:dyDescent="0.25">
      <c r="A192" s="159" t="s">
        <v>14</v>
      </c>
      <c r="B192" s="159"/>
      <c r="C192" s="159"/>
      <c r="D192" s="18"/>
      <c r="E192" s="18"/>
      <c r="F192" s="18"/>
      <c r="G192" s="18"/>
      <c r="H192" s="18"/>
      <c r="I192" s="18"/>
    </row>
    <row r="193" spans="1:9" ht="18.75" x14ac:dyDescent="0.25">
      <c r="A193" s="12"/>
      <c r="B193" s="12"/>
      <c r="C193" s="12"/>
      <c r="D193" s="12"/>
      <c r="E193" s="12"/>
      <c r="F193" s="12"/>
      <c r="G193" s="12"/>
      <c r="H193" s="12"/>
      <c r="I193" s="12"/>
    </row>
    <row r="194" spans="1:9" ht="18.75" x14ac:dyDescent="0.25">
      <c r="A194" s="226" t="s">
        <v>13</v>
      </c>
      <c r="B194" s="226"/>
      <c r="C194" s="226" t="s">
        <v>12</v>
      </c>
      <c r="D194" s="226"/>
      <c r="E194" s="226"/>
      <c r="F194" s="226"/>
      <c r="G194" s="226"/>
      <c r="H194" s="226"/>
      <c r="I194" s="226"/>
    </row>
    <row r="195" spans="1:9" ht="18.75" x14ac:dyDescent="0.25">
      <c r="A195" s="227" t="s">
        <v>11</v>
      </c>
      <c r="B195" s="227"/>
      <c r="C195" s="228" t="s">
        <v>10</v>
      </c>
      <c r="D195" s="228"/>
      <c r="E195" s="228"/>
      <c r="F195" s="229" t="s">
        <v>6</v>
      </c>
      <c r="G195" s="229"/>
      <c r="H195" s="32" t="s">
        <v>10</v>
      </c>
      <c r="I195" s="31" t="s">
        <v>5</v>
      </c>
    </row>
    <row r="196" spans="1:9" ht="18.75" x14ac:dyDescent="0.25">
      <c r="A196" s="227" t="s">
        <v>9</v>
      </c>
      <c r="B196" s="227"/>
      <c r="C196" s="99">
        <v>36364383</v>
      </c>
      <c r="D196" s="100"/>
      <c r="E196" s="101"/>
      <c r="F196" s="102" t="s">
        <v>6</v>
      </c>
      <c r="G196" s="103"/>
      <c r="H196" s="23" t="s">
        <v>46</v>
      </c>
      <c r="I196" s="30" t="s">
        <v>5</v>
      </c>
    </row>
    <row r="197" spans="1:9" ht="18.75" x14ac:dyDescent="0.25">
      <c r="A197" s="230" t="s">
        <v>7</v>
      </c>
      <c r="B197" s="230"/>
      <c r="C197" s="165">
        <v>299290295</v>
      </c>
      <c r="D197" s="165"/>
      <c r="E197" s="165"/>
      <c r="F197" s="231" t="s">
        <v>6</v>
      </c>
      <c r="G197" s="231"/>
      <c r="H197" s="29" t="s">
        <v>45</v>
      </c>
      <c r="I197" s="28" t="s">
        <v>5</v>
      </c>
    </row>
    <row r="198" spans="1:9" ht="84" customHeight="1" x14ac:dyDescent="0.25">
      <c r="A198" s="239" t="s">
        <v>4</v>
      </c>
      <c r="B198" s="239"/>
      <c r="C198" s="140">
        <v>462675</v>
      </c>
      <c r="D198" s="140"/>
      <c r="E198" s="141" t="s">
        <v>44</v>
      </c>
      <c r="F198" s="141"/>
      <c r="G198" s="141"/>
      <c r="H198" s="141"/>
      <c r="I198" s="142"/>
    </row>
    <row r="199" spans="1:9" ht="100.5" customHeight="1" x14ac:dyDescent="0.25">
      <c r="A199" s="239"/>
      <c r="B199" s="239"/>
      <c r="C199" s="140">
        <v>4673.4799999999996</v>
      </c>
      <c r="D199" s="140"/>
      <c r="E199" s="141" t="s">
        <v>43</v>
      </c>
      <c r="F199" s="141"/>
      <c r="G199" s="141"/>
      <c r="H199" s="141"/>
      <c r="I199" s="142"/>
    </row>
    <row r="200" spans="1:9" ht="79.5" customHeight="1" x14ac:dyDescent="0.25">
      <c r="A200" s="239"/>
      <c r="B200" s="239"/>
      <c r="C200" s="140">
        <f>659600-380000</f>
        <v>279600</v>
      </c>
      <c r="D200" s="140"/>
      <c r="E200" s="240" t="s">
        <v>42</v>
      </c>
      <c r="F200" s="240"/>
      <c r="G200" s="240"/>
      <c r="H200" s="240"/>
      <c r="I200" s="241"/>
    </row>
    <row r="201" spans="1:9" ht="84" customHeight="1" x14ac:dyDescent="0.25">
      <c r="A201" s="239"/>
      <c r="B201" s="239"/>
      <c r="C201" s="140">
        <v>34715.79</v>
      </c>
      <c r="D201" s="140"/>
      <c r="E201" s="240" t="s">
        <v>41</v>
      </c>
      <c r="F201" s="240"/>
      <c r="G201" s="240"/>
      <c r="H201" s="240"/>
      <c r="I201" s="241"/>
    </row>
    <row r="202" spans="1:9" ht="75.75" customHeight="1" x14ac:dyDescent="0.25">
      <c r="A202" s="239"/>
      <c r="B202" s="239"/>
      <c r="C202" s="140">
        <v>2980823.22</v>
      </c>
      <c r="D202" s="140"/>
      <c r="E202" s="240" t="s">
        <v>40</v>
      </c>
      <c r="F202" s="240"/>
      <c r="G202" s="240"/>
      <c r="H202" s="240"/>
      <c r="I202" s="241"/>
    </row>
    <row r="203" spans="1:9" ht="102.75" customHeight="1" x14ac:dyDescent="0.25">
      <c r="A203" s="239"/>
      <c r="B203" s="239"/>
      <c r="C203" s="140">
        <v>30109.33</v>
      </c>
      <c r="D203" s="140"/>
      <c r="E203" s="240" t="s">
        <v>39</v>
      </c>
      <c r="F203" s="240"/>
      <c r="G203" s="240"/>
      <c r="H203" s="240"/>
      <c r="I203" s="241"/>
    </row>
    <row r="204" spans="1:9" ht="66.75" customHeight="1" x14ac:dyDescent="0.25">
      <c r="A204" s="239"/>
      <c r="B204" s="239"/>
      <c r="C204" s="140">
        <f>-1566852.8-1636425.6-3468326.4</f>
        <v>-6671604.8000000007</v>
      </c>
      <c r="D204" s="140"/>
      <c r="E204" s="242" t="s">
        <v>38</v>
      </c>
      <c r="F204" s="227"/>
      <c r="G204" s="227"/>
      <c r="H204" s="227"/>
      <c r="I204" s="227"/>
    </row>
    <row r="205" spans="1:9" ht="82.5" customHeight="1" x14ac:dyDescent="0.25">
      <c r="A205" s="239"/>
      <c r="B205" s="239"/>
      <c r="C205" s="140">
        <f>-115896.98-38221.91-297316.64-204540.67</f>
        <v>-655976.20000000007</v>
      </c>
      <c r="D205" s="140"/>
      <c r="E205" s="242" t="s">
        <v>37</v>
      </c>
      <c r="F205" s="227"/>
      <c r="G205" s="227"/>
      <c r="H205" s="227"/>
      <c r="I205" s="227"/>
    </row>
    <row r="206" spans="1:9" ht="42" customHeight="1" x14ac:dyDescent="0.25">
      <c r="A206" s="239"/>
      <c r="B206" s="239"/>
      <c r="C206" s="140">
        <v>-197200</v>
      </c>
      <c r="D206" s="140"/>
      <c r="E206" s="232" t="s">
        <v>36</v>
      </c>
      <c r="F206" s="141"/>
      <c r="G206" s="141"/>
      <c r="H206" s="141"/>
      <c r="I206" s="142"/>
    </row>
    <row r="207" spans="1:9" ht="30" customHeight="1" x14ac:dyDescent="0.25">
      <c r="A207" s="239"/>
      <c r="B207" s="239"/>
      <c r="C207" s="140">
        <v>197200</v>
      </c>
      <c r="D207" s="140"/>
      <c r="E207" s="233"/>
      <c r="F207" s="234"/>
      <c r="G207" s="234"/>
      <c r="H207" s="234"/>
      <c r="I207" s="235"/>
    </row>
    <row r="208" spans="1:9" ht="30" customHeight="1" x14ac:dyDescent="0.25">
      <c r="A208" s="239"/>
      <c r="B208" s="239"/>
      <c r="C208" s="140">
        <v>297316.64</v>
      </c>
      <c r="D208" s="140"/>
      <c r="E208" s="145" t="s">
        <v>35</v>
      </c>
      <c r="F208" s="146"/>
      <c r="G208" s="146"/>
      <c r="H208" s="146"/>
      <c r="I208" s="147"/>
    </row>
    <row r="209" spans="1:9" ht="62.25" customHeight="1" x14ac:dyDescent="0.25">
      <c r="A209" s="239"/>
      <c r="B209" s="239"/>
      <c r="C209" s="140">
        <v>125000</v>
      </c>
      <c r="D209" s="140"/>
      <c r="E209" s="145" t="s">
        <v>34</v>
      </c>
      <c r="F209" s="146"/>
      <c r="G209" s="146"/>
      <c r="H209" s="146"/>
      <c r="I209" s="147"/>
    </row>
    <row r="210" spans="1:9" ht="63" customHeight="1" x14ac:dyDescent="0.25">
      <c r="A210" s="239"/>
      <c r="B210" s="239"/>
      <c r="C210" s="140">
        <v>-34715.79</v>
      </c>
      <c r="D210" s="140"/>
      <c r="E210" s="145" t="s">
        <v>33</v>
      </c>
      <c r="F210" s="146"/>
      <c r="G210" s="146"/>
      <c r="H210" s="146"/>
      <c r="I210" s="147"/>
    </row>
    <row r="211" spans="1:9" ht="57" customHeight="1" x14ac:dyDescent="0.25">
      <c r="A211" s="239"/>
      <c r="B211" s="239"/>
      <c r="C211" s="140">
        <v>146000</v>
      </c>
      <c r="D211" s="140"/>
      <c r="E211" s="145" t="s">
        <v>32</v>
      </c>
      <c r="F211" s="146"/>
      <c r="G211" s="146"/>
      <c r="H211" s="146"/>
      <c r="I211" s="147"/>
    </row>
    <row r="212" spans="1:9" ht="57" customHeight="1" x14ac:dyDescent="0.25">
      <c r="A212" s="239"/>
      <c r="B212" s="239"/>
      <c r="C212" s="140">
        <v>337000</v>
      </c>
      <c r="D212" s="140"/>
      <c r="E212" s="145" t="s">
        <v>31</v>
      </c>
      <c r="F212" s="146"/>
      <c r="G212" s="146"/>
      <c r="H212" s="146"/>
      <c r="I212" s="147"/>
    </row>
    <row r="213" spans="1:9" ht="44.25" customHeight="1" x14ac:dyDescent="0.25">
      <c r="A213" s="239"/>
      <c r="B213" s="239"/>
      <c r="C213" s="140">
        <v>-33700000</v>
      </c>
      <c r="D213" s="140"/>
      <c r="E213" s="236" t="s">
        <v>3</v>
      </c>
      <c r="F213" s="237"/>
      <c r="G213" s="237"/>
      <c r="H213" s="237"/>
      <c r="I213" s="238"/>
    </row>
    <row r="214" spans="1:9" ht="18.75" x14ac:dyDescent="0.3">
      <c r="A214" s="15"/>
      <c r="B214" s="15"/>
      <c r="C214" s="14"/>
      <c r="D214" s="14"/>
      <c r="E214" s="14"/>
      <c r="F214" s="13"/>
      <c r="G214" s="13"/>
      <c r="H214" s="13"/>
      <c r="I214" s="13"/>
    </row>
    <row r="215" spans="1:9" ht="18.75" x14ac:dyDescent="0.25">
      <c r="A215" s="144" t="s">
        <v>30</v>
      </c>
      <c r="B215" s="144"/>
      <c r="C215" s="144"/>
      <c r="D215" s="144"/>
      <c r="E215" s="144"/>
      <c r="F215" s="144"/>
      <c r="G215" s="144"/>
      <c r="H215" s="144"/>
      <c r="I215" s="144"/>
    </row>
    <row r="216" spans="1:9" ht="18.75" x14ac:dyDescent="0.25">
      <c r="A216" s="3"/>
      <c r="F216" s="27"/>
      <c r="G216" s="27"/>
      <c r="H216" s="27"/>
      <c r="I216" s="27"/>
    </row>
    <row r="217" spans="1:9" ht="18.75" x14ac:dyDescent="0.25">
      <c r="A217" s="18"/>
      <c r="B217" s="18"/>
      <c r="C217" s="18"/>
      <c r="D217" s="18"/>
      <c r="E217" s="18"/>
      <c r="F217" s="26"/>
      <c r="G217" s="26"/>
      <c r="H217" s="26"/>
      <c r="I217" s="26"/>
    </row>
    <row r="218" spans="1:9" ht="18.75" x14ac:dyDescent="0.25">
      <c r="A218" s="159" t="s">
        <v>14</v>
      </c>
      <c r="B218" s="159"/>
      <c r="C218" s="159"/>
      <c r="D218" s="18"/>
      <c r="E218" s="18"/>
      <c r="F218" s="26"/>
      <c r="G218" s="26"/>
      <c r="H218" s="26"/>
      <c r="I218" s="26"/>
    </row>
    <row r="219" spans="1:9" ht="18.75" x14ac:dyDescent="0.25">
      <c r="A219" s="160" t="s">
        <v>13</v>
      </c>
      <c r="B219" s="160"/>
      <c r="C219" s="160" t="s">
        <v>12</v>
      </c>
      <c r="D219" s="160"/>
      <c r="E219" s="160"/>
      <c r="F219" s="160"/>
      <c r="G219" s="160"/>
      <c r="H219" s="160"/>
      <c r="I219" s="160"/>
    </row>
    <row r="220" spans="1:9" ht="18.75" x14ac:dyDescent="0.25">
      <c r="A220" s="154" t="s">
        <v>11</v>
      </c>
      <c r="B220" s="154"/>
      <c r="C220" s="152" t="s">
        <v>10</v>
      </c>
      <c r="D220" s="152"/>
      <c r="E220" s="152"/>
      <c r="F220" s="153" t="s">
        <v>6</v>
      </c>
      <c r="G220" s="153"/>
      <c r="H220" s="22" t="s">
        <v>10</v>
      </c>
      <c r="I220" s="24" t="s">
        <v>5</v>
      </c>
    </row>
    <row r="221" spans="1:9" ht="18.75" x14ac:dyDescent="0.25">
      <c r="A221" s="154" t="s">
        <v>9</v>
      </c>
      <c r="B221" s="154"/>
      <c r="C221" s="152">
        <v>1865772</v>
      </c>
      <c r="D221" s="152"/>
      <c r="E221" s="152"/>
      <c r="F221" s="153" t="s">
        <v>6</v>
      </c>
      <c r="G221" s="153"/>
      <c r="H221" s="22">
        <v>71</v>
      </c>
      <c r="I221" s="21" t="s">
        <v>5</v>
      </c>
    </row>
    <row r="222" spans="1:9" ht="18.75" x14ac:dyDescent="0.25">
      <c r="A222" s="155" t="s">
        <v>7</v>
      </c>
      <c r="B222" s="155"/>
      <c r="C222" s="215">
        <v>14156023</v>
      </c>
      <c r="D222" s="215"/>
      <c r="E222" s="215"/>
      <c r="F222" s="166" t="s">
        <v>6</v>
      </c>
      <c r="G222" s="166"/>
      <c r="H222" s="20" t="s">
        <v>29</v>
      </c>
      <c r="I222" s="19" t="s">
        <v>5</v>
      </c>
    </row>
    <row r="223" spans="1:9" ht="66.75" customHeight="1" x14ac:dyDescent="0.25">
      <c r="A223" s="87" t="s">
        <v>4</v>
      </c>
      <c r="B223" s="88"/>
      <c r="C223" s="156">
        <v>430000</v>
      </c>
      <c r="D223" s="157"/>
      <c r="E223" s="158"/>
      <c r="F223" s="149" t="s">
        <v>20</v>
      </c>
      <c r="G223" s="150"/>
      <c r="H223" s="150"/>
      <c r="I223" s="150"/>
    </row>
    <row r="224" spans="1:9" ht="72.75" customHeight="1" x14ac:dyDescent="0.25">
      <c r="A224" s="89"/>
      <c r="B224" s="90"/>
      <c r="C224" s="156">
        <v>-315772.71000000002</v>
      </c>
      <c r="D224" s="157"/>
      <c r="E224" s="158"/>
      <c r="F224" s="149" t="s">
        <v>28</v>
      </c>
      <c r="G224" s="150"/>
      <c r="H224" s="150"/>
      <c r="I224" s="150"/>
    </row>
    <row r="225" spans="1:9" ht="114.75" customHeight="1" x14ac:dyDescent="0.25">
      <c r="A225" s="89"/>
      <c r="B225" s="90"/>
      <c r="C225" s="93">
        <v>287070.71000000002</v>
      </c>
      <c r="D225" s="148"/>
      <c r="E225" s="148"/>
      <c r="F225" s="149" t="s">
        <v>27</v>
      </c>
      <c r="G225" s="150"/>
      <c r="H225" s="150"/>
      <c r="I225" s="150"/>
    </row>
    <row r="226" spans="1:9" ht="114.75" customHeight="1" x14ac:dyDescent="0.25">
      <c r="A226" s="89"/>
      <c r="B226" s="90"/>
      <c r="C226" s="93">
        <v>2929.29</v>
      </c>
      <c r="D226" s="148"/>
      <c r="E226" s="148"/>
      <c r="F226" s="149" t="s">
        <v>26</v>
      </c>
      <c r="G226" s="150"/>
      <c r="H226" s="150"/>
      <c r="I226" s="150"/>
    </row>
    <row r="227" spans="1:9" ht="116.25" customHeight="1" x14ac:dyDescent="0.25">
      <c r="A227" s="91"/>
      <c r="B227" s="92"/>
      <c r="C227" s="156">
        <v>-2270000</v>
      </c>
      <c r="D227" s="157"/>
      <c r="E227" s="158"/>
      <c r="F227" s="149" t="s">
        <v>3</v>
      </c>
      <c r="G227" s="150"/>
      <c r="H227" s="150"/>
      <c r="I227" s="150"/>
    </row>
    <row r="228" spans="1:9" ht="18.75" x14ac:dyDescent="0.3">
      <c r="A228" s="15"/>
      <c r="B228" s="15"/>
      <c r="C228" s="14"/>
      <c r="D228" s="14"/>
      <c r="E228" s="14"/>
      <c r="F228" s="13"/>
      <c r="G228" s="13"/>
      <c r="H228" s="13"/>
      <c r="I228" s="13"/>
    </row>
    <row r="229" spans="1:9" ht="18.75" x14ac:dyDescent="0.25">
      <c r="A229" s="159" t="s">
        <v>25</v>
      </c>
      <c r="B229" s="159"/>
      <c r="C229" s="159"/>
      <c r="D229" s="18"/>
      <c r="E229" s="18"/>
      <c r="F229" s="26"/>
      <c r="G229" s="26"/>
      <c r="H229" s="26"/>
      <c r="I229" s="26"/>
    </row>
    <row r="230" spans="1:9" ht="18.75" x14ac:dyDescent="0.25">
      <c r="A230" s="160" t="s">
        <v>13</v>
      </c>
      <c r="B230" s="160"/>
      <c r="C230" s="160" t="s">
        <v>12</v>
      </c>
      <c r="D230" s="160"/>
      <c r="E230" s="160"/>
      <c r="F230" s="160"/>
      <c r="G230" s="160"/>
      <c r="H230" s="160"/>
      <c r="I230" s="160"/>
    </row>
    <row r="231" spans="1:9" ht="18.75" x14ac:dyDescent="0.25">
      <c r="A231" s="154" t="s">
        <v>11</v>
      </c>
      <c r="B231" s="154"/>
      <c r="C231" s="152" t="s">
        <v>10</v>
      </c>
      <c r="D231" s="152"/>
      <c r="E231" s="152"/>
      <c r="F231" s="153" t="s">
        <v>6</v>
      </c>
      <c r="G231" s="153"/>
      <c r="H231" s="25" t="s">
        <v>10</v>
      </c>
      <c r="I231" s="24" t="s">
        <v>5</v>
      </c>
    </row>
    <row r="232" spans="1:9" ht="18.75" x14ac:dyDescent="0.25">
      <c r="A232" s="154" t="s">
        <v>9</v>
      </c>
      <c r="B232" s="154"/>
      <c r="C232" s="152">
        <v>430000</v>
      </c>
      <c r="D232" s="152"/>
      <c r="E232" s="152"/>
      <c r="F232" s="153" t="s">
        <v>6</v>
      </c>
      <c r="G232" s="153"/>
      <c r="H232" s="22">
        <v>0</v>
      </c>
      <c r="I232" s="21" t="s">
        <v>5</v>
      </c>
    </row>
    <row r="233" spans="1:9" ht="18.75" x14ac:dyDescent="0.25">
      <c r="A233" s="155" t="s">
        <v>7</v>
      </c>
      <c r="B233" s="155"/>
      <c r="C233" s="165">
        <v>15151618</v>
      </c>
      <c r="D233" s="165"/>
      <c r="E233" s="165"/>
      <c r="F233" s="166" t="s">
        <v>6</v>
      </c>
      <c r="G233" s="166"/>
      <c r="H233" s="20" t="s">
        <v>24</v>
      </c>
      <c r="I233" s="19" t="s">
        <v>5</v>
      </c>
    </row>
    <row r="234" spans="1:9" ht="66.75" customHeight="1" x14ac:dyDescent="0.25">
      <c r="A234" s="161" t="s">
        <v>21</v>
      </c>
      <c r="B234" s="161"/>
      <c r="C234" s="156">
        <v>430000</v>
      </c>
      <c r="D234" s="157"/>
      <c r="E234" s="158"/>
      <c r="F234" s="149" t="s">
        <v>20</v>
      </c>
      <c r="G234" s="150"/>
      <c r="H234" s="150"/>
      <c r="I234" s="150"/>
    </row>
    <row r="235" spans="1:9" ht="18.75" x14ac:dyDescent="0.3">
      <c r="A235" s="15"/>
      <c r="B235" s="15"/>
      <c r="C235" s="14"/>
      <c r="D235" s="14"/>
      <c r="E235" s="14"/>
      <c r="F235" s="13"/>
      <c r="G235" s="13"/>
      <c r="H235" s="13"/>
      <c r="I235" s="13"/>
    </row>
    <row r="236" spans="1:9" ht="18.75" x14ac:dyDescent="0.25">
      <c r="A236" s="159" t="s">
        <v>23</v>
      </c>
      <c r="B236" s="159"/>
      <c r="C236" s="159"/>
      <c r="D236" s="18"/>
      <c r="E236" s="18"/>
      <c r="F236" s="26"/>
      <c r="G236" s="26"/>
      <c r="H236" s="26"/>
      <c r="I236" s="26"/>
    </row>
    <row r="237" spans="1:9" ht="18.75" x14ac:dyDescent="0.25">
      <c r="A237" s="160" t="s">
        <v>13</v>
      </c>
      <c r="B237" s="160"/>
      <c r="C237" s="160" t="s">
        <v>12</v>
      </c>
      <c r="D237" s="160"/>
      <c r="E237" s="160"/>
      <c r="F237" s="160"/>
      <c r="G237" s="160"/>
      <c r="H237" s="160"/>
      <c r="I237" s="160"/>
    </row>
    <row r="238" spans="1:9" ht="18.75" x14ac:dyDescent="0.25">
      <c r="A238" s="154" t="s">
        <v>11</v>
      </c>
      <c r="B238" s="154"/>
      <c r="C238" s="152" t="s">
        <v>10</v>
      </c>
      <c r="D238" s="152"/>
      <c r="E238" s="152"/>
      <c r="F238" s="153" t="s">
        <v>6</v>
      </c>
      <c r="G238" s="153"/>
      <c r="H238" s="25" t="s">
        <v>10</v>
      </c>
      <c r="I238" s="24" t="s">
        <v>5</v>
      </c>
    </row>
    <row r="239" spans="1:9" ht="18.75" x14ac:dyDescent="0.25">
      <c r="A239" s="154" t="s">
        <v>9</v>
      </c>
      <c r="B239" s="154"/>
      <c r="C239" s="152">
        <v>430000</v>
      </c>
      <c r="D239" s="152"/>
      <c r="E239" s="152"/>
      <c r="F239" s="153" t="s">
        <v>6</v>
      </c>
      <c r="G239" s="153"/>
      <c r="H239" s="22">
        <v>0</v>
      </c>
      <c r="I239" s="21" t="s">
        <v>5</v>
      </c>
    </row>
    <row r="240" spans="1:9" ht="18.75" x14ac:dyDescent="0.25">
      <c r="A240" s="155" t="s">
        <v>7</v>
      </c>
      <c r="B240" s="155"/>
      <c r="C240" s="165">
        <v>16393129</v>
      </c>
      <c r="D240" s="165"/>
      <c r="E240" s="165"/>
      <c r="F240" s="166" t="s">
        <v>6</v>
      </c>
      <c r="G240" s="166"/>
      <c r="H240" s="20" t="s">
        <v>22</v>
      </c>
      <c r="I240" s="19" t="s">
        <v>5</v>
      </c>
    </row>
    <row r="241" spans="1:9" ht="66.75" customHeight="1" x14ac:dyDescent="0.25">
      <c r="A241" s="161" t="s">
        <v>21</v>
      </c>
      <c r="B241" s="161"/>
      <c r="C241" s="156">
        <v>430000</v>
      </c>
      <c r="D241" s="157"/>
      <c r="E241" s="158"/>
      <c r="F241" s="149" t="s">
        <v>20</v>
      </c>
      <c r="G241" s="150"/>
      <c r="H241" s="150"/>
      <c r="I241" s="150"/>
    </row>
    <row r="242" spans="1:9" ht="18.75" x14ac:dyDescent="0.3">
      <c r="A242" s="15"/>
      <c r="B242" s="15"/>
      <c r="C242" s="14"/>
      <c r="D242" s="14"/>
      <c r="E242" s="14"/>
      <c r="F242" s="13"/>
      <c r="G242" s="13"/>
      <c r="H242" s="13"/>
      <c r="I242" s="13"/>
    </row>
    <row r="243" spans="1:9" ht="36" customHeight="1" x14ac:dyDescent="0.25">
      <c r="A243" s="144" t="s">
        <v>19</v>
      </c>
      <c r="B243" s="144"/>
      <c r="C243" s="144"/>
      <c r="D243" s="144"/>
      <c r="E243" s="144"/>
      <c r="F243" s="144"/>
      <c r="G243" s="144"/>
      <c r="H243" s="144"/>
      <c r="I243" s="144"/>
    </row>
    <row r="244" spans="1:9" ht="18.75" x14ac:dyDescent="0.25">
      <c r="A244" s="3"/>
    </row>
    <row r="245" spans="1:9" ht="18.75" x14ac:dyDescent="0.25">
      <c r="A245" s="159" t="s">
        <v>14</v>
      </c>
      <c r="B245" s="159"/>
      <c r="C245" s="159"/>
      <c r="D245" s="18"/>
      <c r="E245" s="18"/>
      <c r="F245" s="18"/>
      <c r="G245" s="18"/>
      <c r="H245" s="18"/>
      <c r="I245" s="18"/>
    </row>
    <row r="246" spans="1:9" ht="18.75" x14ac:dyDescent="0.25">
      <c r="A246" s="160" t="s">
        <v>13</v>
      </c>
      <c r="B246" s="160"/>
      <c r="C246" s="160" t="s">
        <v>12</v>
      </c>
      <c r="D246" s="160"/>
      <c r="E246" s="160"/>
      <c r="F246" s="160"/>
      <c r="G246" s="160"/>
      <c r="H246" s="160"/>
      <c r="I246" s="160"/>
    </row>
    <row r="247" spans="1:9" ht="18.75" x14ac:dyDescent="0.25">
      <c r="A247" s="154" t="s">
        <v>11</v>
      </c>
      <c r="B247" s="154"/>
      <c r="C247" s="152" t="s">
        <v>10</v>
      </c>
      <c r="D247" s="152"/>
      <c r="E247" s="152"/>
      <c r="F247" s="209" t="s">
        <v>6</v>
      </c>
      <c r="G247" s="209"/>
      <c r="H247" s="11" t="s">
        <v>10</v>
      </c>
      <c r="I247" s="10" t="s">
        <v>5</v>
      </c>
    </row>
    <row r="248" spans="1:9" ht="18.75" x14ac:dyDescent="0.25">
      <c r="A248" s="154" t="s">
        <v>9</v>
      </c>
      <c r="B248" s="154"/>
      <c r="C248" s="99">
        <v>12137271</v>
      </c>
      <c r="D248" s="100"/>
      <c r="E248" s="101"/>
      <c r="F248" s="102" t="s">
        <v>6</v>
      </c>
      <c r="G248" s="103"/>
      <c r="H248" s="9" t="s">
        <v>18</v>
      </c>
      <c r="I248" s="8" t="s">
        <v>5</v>
      </c>
    </row>
    <row r="249" spans="1:9" ht="18.75" x14ac:dyDescent="0.25">
      <c r="A249" s="155" t="s">
        <v>7</v>
      </c>
      <c r="B249" s="155"/>
      <c r="C249" s="244">
        <v>18212305</v>
      </c>
      <c r="D249" s="244"/>
      <c r="E249" s="244"/>
      <c r="F249" s="216" t="s">
        <v>6</v>
      </c>
      <c r="G249" s="216"/>
      <c r="H249" s="16" t="s">
        <v>17</v>
      </c>
      <c r="I249" s="7" t="s">
        <v>5</v>
      </c>
    </row>
    <row r="250" spans="1:9" ht="36" customHeight="1" x14ac:dyDescent="0.25">
      <c r="A250" s="245" t="s">
        <v>4</v>
      </c>
      <c r="B250" s="246"/>
      <c r="C250" s="116">
        <v>-18212305.16</v>
      </c>
      <c r="D250" s="116"/>
      <c r="E250" s="116"/>
      <c r="F250" s="149" t="s">
        <v>3</v>
      </c>
      <c r="G250" s="150"/>
      <c r="H250" s="150"/>
      <c r="I250" s="150"/>
    </row>
    <row r="251" spans="1:9" ht="57.75" customHeight="1" x14ac:dyDescent="0.25">
      <c r="A251" s="247"/>
      <c r="B251" s="248"/>
      <c r="C251" s="116">
        <v>-7271.03</v>
      </c>
      <c r="D251" s="116"/>
      <c r="E251" s="116"/>
      <c r="F251" s="149" t="s">
        <v>16</v>
      </c>
      <c r="G251" s="150"/>
      <c r="H251" s="150"/>
      <c r="I251" s="150"/>
    </row>
    <row r="252" spans="1:9" ht="18.75" x14ac:dyDescent="0.3">
      <c r="A252" s="15"/>
      <c r="B252" s="15"/>
      <c r="C252" s="14"/>
      <c r="D252" s="14"/>
      <c r="E252" s="14"/>
      <c r="F252" s="13"/>
      <c r="G252" s="13"/>
      <c r="H252" s="13"/>
      <c r="I252" s="13"/>
    </row>
    <row r="253" spans="1:9" ht="18.75" x14ac:dyDescent="0.3">
      <c r="A253" s="15"/>
      <c r="B253" s="15"/>
      <c r="C253" s="14"/>
      <c r="D253" s="14"/>
      <c r="E253" s="14"/>
      <c r="F253" s="13"/>
      <c r="G253" s="13"/>
      <c r="H253" s="13"/>
      <c r="I253" s="13"/>
    </row>
    <row r="254" spans="1:9" ht="18.75" x14ac:dyDescent="0.25">
      <c r="A254" s="144" t="s">
        <v>15</v>
      </c>
      <c r="B254" s="144"/>
      <c r="C254" s="144"/>
      <c r="D254" s="144"/>
      <c r="E254" s="144"/>
      <c r="F254" s="144"/>
      <c r="G254" s="144"/>
      <c r="H254" s="144"/>
      <c r="I254" s="144"/>
    </row>
    <row r="255" spans="1:9" ht="18.75" x14ac:dyDescent="0.25">
      <c r="A255" s="12"/>
    </row>
    <row r="256" spans="1:9" ht="18.75" x14ac:dyDescent="0.25">
      <c r="A256" s="243"/>
      <c r="B256" s="243"/>
      <c r="C256" s="243"/>
      <c r="D256" s="243"/>
      <c r="E256" s="243"/>
      <c r="F256" s="243"/>
      <c r="G256" s="243"/>
      <c r="H256" s="243"/>
      <c r="I256" s="243"/>
    </row>
    <row r="257" spans="1:9" ht="18.75" x14ac:dyDescent="0.25">
      <c r="A257" s="159" t="s">
        <v>14</v>
      </c>
      <c r="B257" s="159"/>
      <c r="C257" s="159"/>
      <c r="D257" s="12"/>
      <c r="E257" s="12"/>
      <c r="F257" s="12"/>
      <c r="G257" s="12"/>
      <c r="H257" s="12"/>
      <c r="I257" s="12"/>
    </row>
    <row r="258" spans="1:9" ht="18.75" x14ac:dyDescent="0.25">
      <c r="A258" s="82" t="s">
        <v>13</v>
      </c>
      <c r="B258" s="83"/>
      <c r="C258" s="82" t="s">
        <v>12</v>
      </c>
      <c r="D258" s="84"/>
      <c r="E258" s="84"/>
      <c r="F258" s="84"/>
      <c r="G258" s="84"/>
      <c r="H258" s="84"/>
      <c r="I258" s="83"/>
    </row>
    <row r="259" spans="1:9" ht="18.75" x14ac:dyDescent="0.25">
      <c r="A259" s="85" t="s">
        <v>11</v>
      </c>
      <c r="B259" s="86"/>
      <c r="C259" s="218" t="s">
        <v>10</v>
      </c>
      <c r="D259" s="219"/>
      <c r="E259" s="220"/>
      <c r="F259" s="222" t="s">
        <v>6</v>
      </c>
      <c r="G259" s="223"/>
      <c r="H259" s="11" t="s">
        <v>10</v>
      </c>
      <c r="I259" s="10" t="s">
        <v>5</v>
      </c>
    </row>
    <row r="260" spans="1:9" ht="18.75" x14ac:dyDescent="0.25">
      <c r="A260" s="85" t="s">
        <v>9</v>
      </c>
      <c r="B260" s="86"/>
      <c r="C260" s="99">
        <v>1517278</v>
      </c>
      <c r="D260" s="100"/>
      <c r="E260" s="101"/>
      <c r="F260" s="102" t="s">
        <v>6</v>
      </c>
      <c r="G260" s="103"/>
      <c r="H260" s="9" t="s">
        <v>8</v>
      </c>
      <c r="I260" s="8" t="s">
        <v>5</v>
      </c>
    </row>
    <row r="261" spans="1:9" ht="18.75" x14ac:dyDescent="0.25">
      <c r="A261" s="210" t="s">
        <v>7</v>
      </c>
      <c r="B261" s="211"/>
      <c r="C261" s="212">
        <v>4195696</v>
      </c>
      <c r="D261" s="213"/>
      <c r="E261" s="214"/>
      <c r="F261" s="224" t="s">
        <v>6</v>
      </c>
      <c r="G261" s="225"/>
      <c r="H261" s="7">
        <v>16</v>
      </c>
      <c r="I261" s="7" t="s">
        <v>5</v>
      </c>
    </row>
    <row r="262" spans="1:9" ht="43.15" customHeight="1" x14ac:dyDescent="0.25">
      <c r="A262" s="87" t="s">
        <v>4</v>
      </c>
      <c r="B262" s="88"/>
      <c r="C262" s="140">
        <v>-1515000</v>
      </c>
      <c r="D262" s="140"/>
      <c r="E262" s="140"/>
      <c r="F262" s="149" t="s">
        <v>3</v>
      </c>
      <c r="G262" s="150"/>
      <c r="H262" s="150"/>
      <c r="I262" s="150"/>
    </row>
    <row r="263" spans="1:9" ht="82.5" customHeight="1" x14ac:dyDescent="0.25">
      <c r="A263" s="91"/>
      <c r="B263" s="92"/>
      <c r="C263" s="140">
        <v>-2278.0500000000002</v>
      </c>
      <c r="D263" s="140"/>
      <c r="E263" s="140"/>
      <c r="F263" s="149" t="s">
        <v>2</v>
      </c>
      <c r="G263" s="150"/>
      <c r="H263" s="150"/>
      <c r="I263" s="150"/>
    </row>
    <row r="264" spans="1:9" ht="18.75" x14ac:dyDescent="0.25">
      <c r="A264" s="6"/>
      <c r="B264" s="6"/>
      <c r="C264" s="5"/>
      <c r="D264" s="5"/>
      <c r="E264" s="4"/>
      <c r="F264" s="4"/>
      <c r="G264" s="4"/>
      <c r="H264" s="4"/>
      <c r="I264" s="4"/>
    </row>
    <row r="265" spans="1:9" ht="18.75" x14ac:dyDescent="0.25">
      <c r="A265" s="243" t="s">
        <v>1</v>
      </c>
      <c r="B265" s="243"/>
      <c r="C265" s="243"/>
      <c r="D265" s="243"/>
      <c r="E265" s="243"/>
      <c r="F265" s="243"/>
      <c r="G265" s="243"/>
      <c r="H265" s="243"/>
      <c r="I265" s="243"/>
    </row>
    <row r="266" spans="1:9" ht="18.75" x14ac:dyDescent="0.25">
      <c r="A266" s="243" t="s">
        <v>0</v>
      </c>
      <c r="B266" s="243"/>
      <c r="C266" s="243"/>
      <c r="D266" s="243"/>
      <c r="E266" s="243"/>
      <c r="F266" s="243"/>
      <c r="G266" s="243"/>
      <c r="H266" s="243"/>
      <c r="I266" s="243"/>
    </row>
    <row r="268" spans="1:9" ht="18.75" x14ac:dyDescent="0.25">
      <c r="A268" s="3"/>
      <c r="C268" s="2"/>
      <c r="D268" s="2"/>
      <c r="E268" s="2"/>
      <c r="F268" s="1"/>
      <c r="G268" s="1"/>
      <c r="H268" s="1"/>
      <c r="I268" s="1"/>
    </row>
  </sheetData>
  <mergeCells count="394">
    <mergeCell ref="A70:D70"/>
    <mergeCell ref="A71:D71"/>
    <mergeCell ref="A72:E72"/>
    <mergeCell ref="A198:B213"/>
    <mergeCell ref="A165:B174"/>
    <mergeCell ref="A232:B232"/>
    <mergeCell ref="C232:E232"/>
    <mergeCell ref="C208:D208"/>
    <mergeCell ref="E208:I208"/>
    <mergeCell ref="C211:D211"/>
    <mergeCell ref="E211:I211"/>
    <mergeCell ref="C210:D210"/>
    <mergeCell ref="E210:I210"/>
    <mergeCell ref="A223:B227"/>
    <mergeCell ref="C223:E223"/>
    <mergeCell ref="A229:C229"/>
    <mergeCell ref="A230:B230"/>
    <mergeCell ref="C230:I230"/>
    <mergeCell ref="A231:B231"/>
    <mergeCell ref="C231:E231"/>
    <mergeCell ref="F231:G231"/>
    <mergeCell ref="C227:E227"/>
    <mergeCell ref="F227:I227"/>
    <mergeCell ref="A265:I265"/>
    <mergeCell ref="A266:I266"/>
    <mergeCell ref="C263:E263"/>
    <mergeCell ref="F263:I263"/>
    <mergeCell ref="C248:E248"/>
    <mergeCell ref="F248:G248"/>
    <mergeCell ref="A249:B249"/>
    <mergeCell ref="C249:E249"/>
    <mergeCell ref="F249:G249"/>
    <mergeCell ref="A250:B251"/>
    <mergeCell ref="A256:I256"/>
    <mergeCell ref="A257:C257"/>
    <mergeCell ref="A248:B248"/>
    <mergeCell ref="A261:B261"/>
    <mergeCell ref="C261:E261"/>
    <mergeCell ref="F261:G261"/>
    <mergeCell ref="A247:B247"/>
    <mergeCell ref="C247:E247"/>
    <mergeCell ref="F247:G247"/>
    <mergeCell ref="C250:E250"/>
    <mergeCell ref="F250:I250"/>
    <mergeCell ref="A262:B263"/>
    <mergeCell ref="C262:E262"/>
    <mergeCell ref="F262:I262"/>
    <mergeCell ref="C251:E251"/>
    <mergeCell ref="F251:I251"/>
    <mergeCell ref="A254:I254"/>
    <mergeCell ref="A259:B259"/>
    <mergeCell ref="C259:E259"/>
    <mergeCell ref="F259:G259"/>
    <mergeCell ref="A260:B260"/>
    <mergeCell ref="C260:E260"/>
    <mergeCell ref="F260:G260"/>
    <mergeCell ref="A215:I215"/>
    <mergeCell ref="A221:B221"/>
    <mergeCell ref="C221:E221"/>
    <mergeCell ref="F221:G221"/>
    <mergeCell ref="A222:B222"/>
    <mergeCell ref="C222:E222"/>
    <mergeCell ref="F223:I223"/>
    <mergeCell ref="C224:E224"/>
    <mergeCell ref="F224:I224"/>
    <mergeCell ref="C225:E225"/>
    <mergeCell ref="F225:I225"/>
    <mergeCell ref="A258:B258"/>
    <mergeCell ref="C258:I258"/>
    <mergeCell ref="C240:E240"/>
    <mergeCell ref="F240:G240"/>
    <mergeCell ref="F232:G232"/>
    <mergeCell ref="A243:I243"/>
    <mergeCell ref="A245:C245"/>
    <mergeCell ref="A246:B246"/>
    <mergeCell ref="C246:I246"/>
    <mergeCell ref="E204:I204"/>
    <mergeCell ref="C205:D205"/>
    <mergeCell ref="E205:I205"/>
    <mergeCell ref="F222:G222"/>
    <mergeCell ref="A218:C218"/>
    <mergeCell ref="A219:B219"/>
    <mergeCell ref="C219:I219"/>
    <mergeCell ref="A220:B220"/>
    <mergeCell ref="C220:E220"/>
    <mergeCell ref="F220:G220"/>
    <mergeCell ref="A197:B197"/>
    <mergeCell ref="C197:E197"/>
    <mergeCell ref="F197:G197"/>
    <mergeCell ref="C206:D206"/>
    <mergeCell ref="E206:I207"/>
    <mergeCell ref="C207:D207"/>
    <mergeCell ref="C213:D213"/>
    <mergeCell ref="E213:I213"/>
    <mergeCell ref="C209:D209"/>
    <mergeCell ref="E209:I209"/>
    <mergeCell ref="C198:D198"/>
    <mergeCell ref="E198:I198"/>
    <mergeCell ref="C199:D199"/>
    <mergeCell ref="E199:I199"/>
    <mergeCell ref="C200:D200"/>
    <mergeCell ref="E200:I200"/>
    <mergeCell ref="C201:D201"/>
    <mergeCell ref="E201:I201"/>
    <mergeCell ref="C202:D202"/>
    <mergeCell ref="E202:I202"/>
    <mergeCell ref="C203:D203"/>
    <mergeCell ref="E203:I203"/>
    <mergeCell ref="C204:D204"/>
    <mergeCell ref="A192:C192"/>
    <mergeCell ref="A194:B194"/>
    <mergeCell ref="C194:I194"/>
    <mergeCell ref="A195:B195"/>
    <mergeCell ref="C195:E195"/>
    <mergeCell ref="F195:G195"/>
    <mergeCell ref="A196:B196"/>
    <mergeCell ref="C196:E196"/>
    <mergeCell ref="F196:G196"/>
    <mergeCell ref="C187:E187"/>
    <mergeCell ref="F187:I187"/>
    <mergeCell ref="C188:E188"/>
    <mergeCell ref="F188:I188"/>
    <mergeCell ref="A190:I190"/>
    <mergeCell ref="A183:B183"/>
    <mergeCell ref="C183:E183"/>
    <mergeCell ref="F183:G183"/>
    <mergeCell ref="A184:B184"/>
    <mergeCell ref="C184:E184"/>
    <mergeCell ref="F172:I172"/>
    <mergeCell ref="F184:G184"/>
    <mergeCell ref="F186:I186"/>
    <mergeCell ref="C186:E186"/>
    <mergeCell ref="A176:I176"/>
    <mergeCell ref="A178:I178"/>
    <mergeCell ref="A179:I179"/>
    <mergeCell ref="A181:B181"/>
    <mergeCell ref="C181:I181"/>
    <mergeCell ref="A182:B182"/>
    <mergeCell ref="C182:E182"/>
    <mergeCell ref="A163:B163"/>
    <mergeCell ref="C163:E163"/>
    <mergeCell ref="F163:G163"/>
    <mergeCell ref="A164:B164"/>
    <mergeCell ref="C164:E164"/>
    <mergeCell ref="F164:G164"/>
    <mergeCell ref="C165:E165"/>
    <mergeCell ref="F165:I165"/>
    <mergeCell ref="C166:E166"/>
    <mergeCell ref="C141:E141"/>
    <mergeCell ref="A157:I157"/>
    <mergeCell ref="A158:I158"/>
    <mergeCell ref="A159:I159"/>
    <mergeCell ref="A161:B161"/>
    <mergeCell ref="C161:I161"/>
    <mergeCell ref="A162:B162"/>
    <mergeCell ref="C162:E162"/>
    <mergeCell ref="F162:G162"/>
    <mergeCell ref="A60:D60"/>
    <mergeCell ref="A61:D61"/>
    <mergeCell ref="A62:D62"/>
    <mergeCell ref="A63:D63"/>
    <mergeCell ref="A64:D64"/>
    <mergeCell ref="F128:I128"/>
    <mergeCell ref="A130:I130"/>
    <mergeCell ref="A65:D65"/>
    <mergeCell ref="A66:D66"/>
    <mergeCell ref="A67:D67"/>
    <mergeCell ref="A68:D68"/>
    <mergeCell ref="A69:D69"/>
    <mergeCell ref="A78:D78"/>
    <mergeCell ref="A79:D79"/>
    <mergeCell ref="A128:B128"/>
    <mergeCell ref="C116:E116"/>
    <mergeCell ref="F116:I116"/>
    <mergeCell ref="C118:E118"/>
    <mergeCell ref="F118:I118"/>
    <mergeCell ref="C128:E128"/>
    <mergeCell ref="C117:E117"/>
    <mergeCell ref="F117:I117"/>
    <mergeCell ref="C121:E121"/>
    <mergeCell ref="A54:I54"/>
    <mergeCell ref="H19:I19"/>
    <mergeCell ref="E20:F20"/>
    <mergeCell ref="H20:I20"/>
    <mergeCell ref="E21:F21"/>
    <mergeCell ref="H21:I21"/>
    <mergeCell ref="A59:D59"/>
    <mergeCell ref="A45:D45"/>
    <mergeCell ref="A46:D46"/>
    <mergeCell ref="A47:D47"/>
    <mergeCell ref="A48:D48"/>
    <mergeCell ref="A49:E49"/>
    <mergeCell ref="A38:D38"/>
    <mergeCell ref="A39:D39"/>
    <mergeCell ref="A40:D40"/>
    <mergeCell ref="A41:D41"/>
    <mergeCell ref="A42:D42"/>
    <mergeCell ref="A43:D43"/>
    <mergeCell ref="A44:D44"/>
    <mergeCell ref="A1:I1"/>
    <mergeCell ref="A6:I6"/>
    <mergeCell ref="A7:I7"/>
    <mergeCell ref="A9:I9"/>
    <mergeCell ref="A11:D11"/>
    <mergeCell ref="E11:F11"/>
    <mergeCell ref="G14:G15"/>
    <mergeCell ref="H14:I15"/>
    <mergeCell ref="A30:D30"/>
    <mergeCell ref="E22:F22"/>
    <mergeCell ref="H22:I22"/>
    <mergeCell ref="A25:I25"/>
    <mergeCell ref="A26:I26"/>
    <mergeCell ref="A28:B28"/>
    <mergeCell ref="A29:D29"/>
    <mergeCell ref="A2:I2"/>
    <mergeCell ref="A3:I3"/>
    <mergeCell ref="A4:I4"/>
    <mergeCell ref="A5:I5"/>
    <mergeCell ref="E23:F23"/>
    <mergeCell ref="D16:D23"/>
    <mergeCell ref="E16:F16"/>
    <mergeCell ref="H16:I16"/>
    <mergeCell ref="E17:F17"/>
    <mergeCell ref="H17:I17"/>
    <mergeCell ref="A14:C16"/>
    <mergeCell ref="A12:D12"/>
    <mergeCell ref="E12:F12"/>
    <mergeCell ref="A13:D13"/>
    <mergeCell ref="E13:F13"/>
    <mergeCell ref="E14:F15"/>
    <mergeCell ref="C241:E241"/>
    <mergeCell ref="F241:I241"/>
    <mergeCell ref="A234:B234"/>
    <mergeCell ref="A241:B241"/>
    <mergeCell ref="A238:B238"/>
    <mergeCell ref="E18:F18"/>
    <mergeCell ref="H18:I18"/>
    <mergeCell ref="E19:F19"/>
    <mergeCell ref="H23:I23"/>
    <mergeCell ref="A233:B233"/>
    <mergeCell ref="C233:E233"/>
    <mergeCell ref="F233:G233"/>
    <mergeCell ref="A131:B131"/>
    <mergeCell ref="C131:I131"/>
    <mergeCell ref="A132:B132"/>
    <mergeCell ref="A36:D36"/>
    <mergeCell ref="A37:D37"/>
    <mergeCell ref="A31:D31"/>
    <mergeCell ref="A32:D32"/>
    <mergeCell ref="A33:D33"/>
    <mergeCell ref="A34:D34"/>
    <mergeCell ref="A35:D35"/>
    <mergeCell ref="A52:I52"/>
    <mergeCell ref="A53:I53"/>
    <mergeCell ref="A239:B239"/>
    <mergeCell ref="C239:E239"/>
    <mergeCell ref="F239:G239"/>
    <mergeCell ref="A240:B240"/>
    <mergeCell ref="C234:E234"/>
    <mergeCell ref="F234:I234"/>
    <mergeCell ref="A236:C236"/>
    <mergeCell ref="A237:B237"/>
    <mergeCell ref="C237:I237"/>
    <mergeCell ref="C212:D212"/>
    <mergeCell ref="E212:I212"/>
    <mergeCell ref="C226:E226"/>
    <mergeCell ref="F226:I226"/>
    <mergeCell ref="C238:E238"/>
    <mergeCell ref="F238:G238"/>
    <mergeCell ref="F166:I166"/>
    <mergeCell ref="C167:E167"/>
    <mergeCell ref="F167:I167"/>
    <mergeCell ref="C168:E168"/>
    <mergeCell ref="F168:I168"/>
    <mergeCell ref="C169:E169"/>
    <mergeCell ref="F182:G182"/>
    <mergeCell ref="F169:I169"/>
    <mergeCell ref="C170:E170"/>
    <mergeCell ref="F170:I170"/>
    <mergeCell ref="C171:E171"/>
    <mergeCell ref="F171:I171"/>
    <mergeCell ref="C174:E174"/>
    <mergeCell ref="F174:I174"/>
    <mergeCell ref="C172:E172"/>
    <mergeCell ref="C114:E114"/>
    <mergeCell ref="F114:G114"/>
    <mergeCell ref="A115:B115"/>
    <mergeCell ref="C140:E140"/>
    <mergeCell ref="F140:G140"/>
    <mergeCell ref="C144:E144"/>
    <mergeCell ref="F144:I144"/>
    <mergeCell ref="A146:I146"/>
    <mergeCell ref="A147:I147"/>
    <mergeCell ref="A148:I148"/>
    <mergeCell ref="A141:B141"/>
    <mergeCell ref="C132:E132"/>
    <mergeCell ref="F132:G132"/>
    <mergeCell ref="A133:B133"/>
    <mergeCell ref="F134:G134"/>
    <mergeCell ref="C135:E135"/>
    <mergeCell ref="F135:I135"/>
    <mergeCell ref="A135:B135"/>
    <mergeCell ref="F121:I121"/>
    <mergeCell ref="A136:I136"/>
    <mergeCell ref="A116:B121"/>
    <mergeCell ref="C133:E133"/>
    <mergeCell ref="C119:E119"/>
    <mergeCell ref="F119:I119"/>
    <mergeCell ref="I39:I40"/>
    <mergeCell ref="A104:E104"/>
    <mergeCell ref="A95:D95"/>
    <mergeCell ref="A96:D96"/>
    <mergeCell ref="A97:D97"/>
    <mergeCell ref="A98:D98"/>
    <mergeCell ref="A99:D99"/>
    <mergeCell ref="A100:D100"/>
    <mergeCell ref="C115:E115"/>
    <mergeCell ref="F115:G115"/>
    <mergeCell ref="A108:I108"/>
    <mergeCell ref="A110:I110"/>
    <mergeCell ref="A111:I111"/>
    <mergeCell ref="A112:B112"/>
    <mergeCell ref="C112:I112"/>
    <mergeCell ref="A113:B113"/>
    <mergeCell ref="C113:E113"/>
    <mergeCell ref="F113:G113"/>
    <mergeCell ref="A80:D80"/>
    <mergeCell ref="A81:D81"/>
    <mergeCell ref="A82:D82"/>
    <mergeCell ref="A114:B114"/>
    <mergeCell ref="A93:D93"/>
    <mergeCell ref="A94:D94"/>
    <mergeCell ref="A74:D74"/>
    <mergeCell ref="A75:D75"/>
    <mergeCell ref="A76:D76"/>
    <mergeCell ref="A77:D77"/>
    <mergeCell ref="A101:D101"/>
    <mergeCell ref="A102:D102"/>
    <mergeCell ref="A103:D103"/>
    <mergeCell ref="A83:D83"/>
    <mergeCell ref="A84:D84"/>
    <mergeCell ref="A85:D85"/>
    <mergeCell ref="A86:D86"/>
    <mergeCell ref="A87:E87"/>
    <mergeCell ref="A91:D91"/>
    <mergeCell ref="A92:D92"/>
    <mergeCell ref="C120:E120"/>
    <mergeCell ref="F120:I120"/>
    <mergeCell ref="A143:B144"/>
    <mergeCell ref="C143:E143"/>
    <mergeCell ref="F143:I143"/>
    <mergeCell ref="C173:E173"/>
    <mergeCell ref="F173:I173"/>
    <mergeCell ref="C127:E127"/>
    <mergeCell ref="F127:G127"/>
    <mergeCell ref="A137:I137"/>
    <mergeCell ref="A123:I123"/>
    <mergeCell ref="A124:B124"/>
    <mergeCell ref="C124:I124"/>
    <mergeCell ref="F133:G133"/>
    <mergeCell ref="A134:B134"/>
    <mergeCell ref="C134:E134"/>
    <mergeCell ref="A154:B154"/>
    <mergeCell ref="C154:E154"/>
    <mergeCell ref="F154:I154"/>
    <mergeCell ref="A150:B150"/>
    <mergeCell ref="C150:I150"/>
    <mergeCell ref="A151:B151"/>
    <mergeCell ref="C151:E151"/>
    <mergeCell ref="F151:G151"/>
    <mergeCell ref="A138:I138"/>
    <mergeCell ref="A139:B139"/>
    <mergeCell ref="C139:I139"/>
    <mergeCell ref="A140:B140"/>
    <mergeCell ref="A185:B188"/>
    <mergeCell ref="C185:E185"/>
    <mergeCell ref="F185:I185"/>
    <mergeCell ref="A125:B125"/>
    <mergeCell ref="C125:E125"/>
    <mergeCell ref="F125:G125"/>
    <mergeCell ref="A126:B126"/>
    <mergeCell ref="C126:E126"/>
    <mergeCell ref="F126:G126"/>
    <mergeCell ref="A127:B127"/>
    <mergeCell ref="A152:B152"/>
    <mergeCell ref="C152:E152"/>
    <mergeCell ref="A142:B142"/>
    <mergeCell ref="C142:E142"/>
    <mergeCell ref="F142:G142"/>
    <mergeCell ref="A153:B153"/>
    <mergeCell ref="C153:E153"/>
    <mergeCell ref="F153:G153"/>
    <mergeCell ref="F152:G152"/>
    <mergeCell ref="F141:G141"/>
  </mergeCells>
  <pageMargins left="0.70866141732283472" right="0.31496062992125984" top="0.19685039370078741" bottom="0.19685039370078741" header="0.31496062992125984" footer="0.31496062992125984"/>
  <pageSetup paperSize="9" scale="65" orientation="portrait" horizontalDpi="4294967295" verticalDpi="4294967295" r:id="rId1"/>
  <rowBreaks count="3" manualBreakCount="3">
    <brk id="51" max="8" man="1"/>
    <brk id="145" max="8" man="1"/>
    <brk id="1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Совет май</vt:lpstr>
      <vt:lpstr>'Совет май'!OLE_LINK2</vt:lpstr>
      <vt:lpstr>'Совет май'!OLE_LINK3</vt:lpstr>
      <vt:lpstr>'Совет май'!OLE_LINK6</vt:lpstr>
      <vt:lpstr>'Совет май'!Область_печати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Fin#Nach#1</dc:creator>
  <cp:lastModifiedBy>Fin#Nach#1</cp:lastModifiedBy>
  <dcterms:created xsi:type="dcterms:W3CDTF">2023-05-15T12:02:08Z</dcterms:created>
  <dcterms:modified xsi:type="dcterms:W3CDTF">2023-05-15T13:13:47Z</dcterms:modified>
</cp:coreProperties>
</file>