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85" tabRatio="775" activeTab="0"/>
  </bookViews>
  <sheets>
    <sheet name="доходы 2020" sheetId="1" r:id="rId1"/>
    <sheet name="расходы 2020 (2)" sheetId="2" r:id="rId2"/>
  </sheets>
  <definedNames/>
  <calcPr fullCalcOnLoad="1"/>
</workbook>
</file>

<file path=xl/sharedStrings.xml><?xml version="1.0" encoding="utf-8"?>
<sst xmlns="http://schemas.openxmlformats.org/spreadsheetml/2006/main" count="220" uniqueCount="204">
  <si>
    <t>Наименование</t>
  </si>
  <si>
    <t>Раздел/ Подраздел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</si>
  <si>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</si>
  <si>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</si>
  <si>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</si>
  <si>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</si>
  <si>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</si>
  <si>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</si>
  <si>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</si>
  <si>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</si>
  <si>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Резервный фонды</t>
  </si>
  <si>
    <t>0111</t>
  </si>
  <si>
    <t xml:space="preserve">    Другие общегосударственные вопросы</t>
  </si>
  <si>
    <t>0113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</si>
  <si>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</si>
  <si>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</si>
  <si>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</si>
  <si>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</si>
  <si>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</si>
  <si>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</si>
  <si>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</si>
  <si>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</si>
  <si>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</si>
  <si>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</si>
  <si>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</si>
  <si>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</si>
  <si>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</si>
  <si>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</si>
  <si>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</si>
  <si>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</si>
  <si>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</si>
  <si>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</si>
  <si>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</si>
  <si>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</si>
  <si>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</si>
  <si>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</si>
  <si>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</si>
  <si>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</si>
  <si>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</si>
  <si>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</si>
  <si>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</si>
  <si>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</si>
  <si>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>0600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</si>
  <si>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</si>
  <si>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</si>
  <si>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</si>
  <si>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</si>
  <si>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</si>
  <si>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</si>
  <si>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Дополнительное образование детей</t>
  </si>
  <si>
    <t>0703</t>
  </si>
  <si>
    <t xml:space="preserve">    Молодежная политика</t>
  </si>
  <si>
    <t>0707</t>
  </si>
  <si>
    <t xml:space="preserve">    Другие вопросы в области образования</t>
  </si>
  <si>
    <t>0709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</si>
  <si>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</si>
  <si>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</si>
  <si>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</si>
  <si>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</si>
  <si>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</si>
  <si>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</si>
  <si>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</si>
  <si>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</si>
  <si>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</si>
  <si>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</si>
  <si>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</si>
  <si>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</si>
  <si>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ФИЗИЧЕСКАЯ КУЛЬТУРА И СПОРТ</t>
  </si>
  <si>
    <t>1100</t>
  </si>
  <si>
    <t xml:space="preserve">    Физическая культура
</t>
  </si>
  <si>
    <t>1101</t>
  </si>
  <si>
    <t>1200</t>
  </si>
  <si>
    <t xml:space="preserve">    Периодическая печать и издательства</t>
  </si>
  <si>
    <t>1202</t>
  </si>
  <si>
    <t>Судебная система</t>
  </si>
  <si>
    <t>0105</t>
  </si>
  <si>
    <t>НАЦИОНАЛЬНАЯ ОБОРОНА</t>
  </si>
  <si>
    <t xml:space="preserve">  Мобилизационная и вневойсковая подготовка</t>
  </si>
  <si>
    <t>0200</t>
  </si>
  <si>
    <t>0203</t>
  </si>
  <si>
    <t>0605</t>
  </si>
  <si>
    <t xml:space="preserve">  Другие вопросы в области охраны окружающей среды</t>
  </si>
  <si>
    <t>1102</t>
  </si>
  <si>
    <t xml:space="preserve">  Массовый спорт</t>
  </si>
  <si>
    <t>ОХРАНА ОКРУЖАЮЩЕЙ СРЕДЫ</t>
  </si>
  <si>
    <t>СРЕДСТВА МАССОВОЙ ИНФОРМАЦИИ</t>
  </si>
  <si>
    <t>изменения 1</t>
  </si>
  <si>
    <t>изменения 2</t>
  </si>
  <si>
    <t>изменения 3</t>
  </si>
  <si>
    <t>изменения 4</t>
  </si>
  <si>
    <t>изменения 5</t>
  </si>
  <si>
    <t>изменения 6</t>
  </si>
  <si>
    <t>Сведения о внесенных в течение 2020 года изменениях в решение "О бюджете ЗАТО Видяево на 2020 год и плановый период 2021 и 2022 годов"</t>
  </si>
  <si>
    <t>Утверждено решением Совета депутатов ЗАТО Видяево от 23.12.2019 № 225 "О бюджете ЗАТО Видяево на 2020 год и на плановый период 2021 и 2022 годов"</t>
  </si>
  <si>
    <t>ВСЕГО РАСХОДОВ</t>
  </si>
  <si>
    <t xml:space="preserve">редакция
РСД от 24.03.2020 № 239 </t>
  </si>
  <si>
    <t xml:space="preserve">редакция
РСД от 03.06.2020 № 252 </t>
  </si>
  <si>
    <t xml:space="preserve">редакция
РСД от 17.09.2020 № 260 </t>
  </si>
  <si>
    <t xml:space="preserve">редакция
РСД от 23.11.2020 № 279 </t>
  </si>
  <si>
    <t xml:space="preserve">редакция
РСД от 30.12.2020 № 301 </t>
  </si>
  <si>
    <t xml:space="preserve">редакция
РСД от 23.12.2020 № 293 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</si>
  <si>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</si>
  <si>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</si>
  <si>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</si>
  <si>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</si>
  <si>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</si>
  <si>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</si>
  <si>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</si>
  <si>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</si>
  <si>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</si>
  <si>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</si>
  <si>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</si>
  <si>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</si>
  <si>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</si>
  <si>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</si>
  <si>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</si>
  <si>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</si>
  <si>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</si>
  <si>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</si>
  <si>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патентной системы налогообложения</t>
  </si>
  <si>
    <t>000 1 05 04000 02 0000 110</t>
  </si>
  <si>
    <t>НАЛОГИ НА ИМУЩЕСТВО</t>
  </si>
  <si>
    <t>000 1 06 00000 00 0000 000</t>
  </si>
  <si>
    <t xml:space="preserve">Налог на имущество физических лиц </t>
  </si>
  <si>
    <t>000 1 06 01000 00 0000 110</t>
  </si>
  <si>
    <t>Земельный налог</t>
  </si>
  <si>
    <t>000 1 06 06000 00 0000 110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</si>
  <si>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</si>
  <si>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</si>
  <si>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</si>
  <si>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</si>
  <si>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</si>
  <si>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</si>
  <si>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</si>
  <si>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</si>
  <si>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</si>
  <si>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</si>
  <si>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</si>
  <si>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</si>
  <si>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</si>
  <si>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</si>
  <si>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</si>
  <si>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ПЛАТЕЖИ ПРИ ПОЛЬЗОВАНИИ ПРИРОДНЫМИ РЕСУРСАМИ</t>
  </si>
  <si>
    <t>000 1 12 00000 00 0000 000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</si>
  <si>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</si>
  <si>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</si>
  <si>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</si>
  <si>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</si>
  <si>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</si>
  <si>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</si>
  <si>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</si>
  <si>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</si>
  <si>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</si>
  <si>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</si>
  <si>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</si>
  <si>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</si>
  <si>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</si>
  <si>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</si>
  <si>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</si>
  <si>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</si>
  <si>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</si>
  <si>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</si>
  <si>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</si>
  <si>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000 2 02 25169 00 0000 150</t>
  </si>
  <si>
    <t xml:space="preserve">Субсидии бюджетам на создание новых мест дополнительного образования детей
</t>
  </si>
  <si>
    <t>000 2 02 25491 00 0000 150</t>
  </si>
  <si>
    <t>Прочие субсидии</t>
  </si>
  <si>
    <t>000 2 02 29999 00 0000 150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</si>
  <si>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</si>
  <si>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</si>
  <si>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</si>
  <si>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</si>
  <si>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</si>
  <si>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</si>
  <si>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</si>
  <si>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</si>
  <si>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</si>
  <si>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</si>
  <si>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</si>
  <si>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</si>
  <si>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</si>
  <si>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</si>
  <si>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на государственную регистрацию актов гражданского состояния</t>
  </si>
  <si>
    <t>000 2 02 35930 00 0000 150</t>
  </si>
  <si>
    <t>Единая субвенция местным бюджетам</t>
  </si>
  <si>
    <t>000 2 02 39998 00 0000 150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</si>
  <si>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</si>
  <si>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</si>
  <si>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</si>
  <si>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</si>
  <si>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</si>
  <si>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</si>
  <si>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</si>
  <si>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</si>
  <si>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Иные межбюджетные трансферты</t>
  </si>
  <si>
    <t>000 2 02 40000 00 0000 150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</si>
  <si>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</si>
  <si>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</si>
  <si>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000 2 02 45303 00 0000 150</t>
  </si>
  <si>
    <t>000 2 02 49999 00 0000 150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</si>
  <si>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</si>
  <si>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</si>
  <si>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Межбюджетные трансферты, передаваемые бюджетам, за счет средств резервного фонда Правительства Российской Федерации</t>
  </si>
  <si>
    <t>000 2 02 49001 00 0000 150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</si>
</sst>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_-* #,##0.0_р_._-;\-* #,##0.0_р_._-;_-* &quot;-&quot;??_р_._-;_-@_-"/>
    <numFmt numFmtId="180" formatCode="_-* #,##0.0_р_._-;\-* #,##0.0_р_._-;_-* &quot;-&quot;?_р_._-;_-@_-"/>
    <numFmt numFmtId="181" formatCode="[$€-2]\ ###,000_);[Red]\([$€-2]\ ###,000\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00"/>
    <numFmt numFmtId="191" formatCode="#,##0.0000"/>
    <numFmt numFmtId="192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1">
      <alignment vertical="top" wrapText="1"/>
      <protection/>
    </xf>
    <xf numFmtId="0" fontId="36" fillId="0" borderId="1">
      <alignment vertical="top" wrapText="1"/>
      <protection/>
    </xf>
    <xf numFmtId="49" fontId="34" fillId="0" borderId="1">
      <alignment horizontal="center" vertical="top" shrinkToFit="1"/>
      <protection/>
    </xf>
    <xf numFmtId="4" fontId="36" fillId="16" borderId="1">
      <alignment horizontal="right" vertical="top" shrinkToFit="1"/>
      <protection/>
    </xf>
    <xf numFmtId="4" fontId="34" fillId="17" borderId="1">
      <alignment horizontal="right" vertical="top" shrinkToFit="1"/>
      <protection/>
    </xf>
    <xf numFmtId="4" fontId="36" fillId="17" borderId="1">
      <alignment horizontal="right" vertical="top" shrinkToFit="1"/>
      <protection/>
    </xf>
    <xf numFmtId="4" fontId="35" fillId="17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vertical="top" wrapText="1"/>
    </xf>
    <xf numFmtId="0" fontId="37" fillId="0" borderId="0" xfId="0" applyFont="1" applyFill="1" applyAlignment="1">
      <alignment vertical="top" wrapText="1"/>
    </xf>
    <xf numFmtId="49" fontId="38" fillId="0" borderId="1" xfId="36" applyNumberFormat="1" applyFont="1" applyFill="1" applyProtection="1">
      <alignment horizontal="center" vertical="top" shrinkToFit="1"/>
      <protection/>
    </xf>
    <xf numFmtId="4" fontId="38" fillId="0" borderId="1" xfId="37" applyNumberFormat="1" applyFont="1" applyFill="1" applyProtection="1">
      <alignment horizontal="right" vertical="top" shrinkToFit="1"/>
      <protection/>
    </xf>
    <xf numFmtId="0" fontId="38" fillId="0" borderId="0" xfId="0" applyFont="1" applyFill="1" applyAlignment="1">
      <alignment vertical="top" wrapText="1"/>
    </xf>
    <xf numFmtId="49" fontId="39" fillId="0" borderId="1" xfId="36" applyNumberFormat="1" applyFont="1" applyFill="1" applyProtection="1">
      <alignment horizontal="center" vertical="top" shrinkToFit="1"/>
      <protection/>
    </xf>
    <xf numFmtId="4" fontId="39" fillId="0" borderId="1" xfId="37" applyNumberFormat="1" applyFont="1" applyFill="1" applyProtection="1">
      <alignment horizontal="right" vertical="top" shrinkToFit="1"/>
      <protection/>
    </xf>
    <xf numFmtId="0" fontId="21" fillId="0" borderId="0" xfId="0" applyFont="1" applyFill="1" applyAlignment="1">
      <alignment vertical="top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4" fontId="40" fillId="0" borderId="0" xfId="0" applyNumberFormat="1" applyFont="1" applyFill="1" applyAlignment="1">
      <alignment horizontal="left" wrapText="1"/>
    </xf>
    <xf numFmtId="4" fontId="40" fillId="0" borderId="0" xfId="0" applyNumberFormat="1" applyFont="1" applyFill="1" applyAlignment="1">
      <alignment horizontal="center" wrapText="1"/>
    </xf>
    <xf numFmtId="4" fontId="40" fillId="0" borderId="0" xfId="0" applyNumberFormat="1" applyFont="1" applyFill="1" applyAlignment="1">
      <alignment horizontal="right" wrapText="1"/>
    </xf>
    <xf numFmtId="4" fontId="41" fillId="0" borderId="0" xfId="0" applyNumberFormat="1" applyFont="1" applyFill="1" applyAlignment="1">
      <alignment vertical="top" wrapText="1"/>
    </xf>
    <xf numFmtId="4" fontId="40" fillId="0" borderId="0" xfId="0" applyNumberFormat="1" applyFont="1" applyFill="1" applyAlignment="1">
      <alignment vertical="top" wrapText="1"/>
    </xf>
    <xf numFmtId="4" fontId="20" fillId="0" borderId="0" xfId="0" applyNumberFormat="1" applyFont="1" applyFill="1" applyAlignment="1">
      <alignment horizontal="right" wrapText="1"/>
    </xf>
    <xf numFmtId="0" fontId="38" fillId="0" borderId="1" xfId="35" applyNumberFormat="1" applyFont="1" applyFill="1" applyAlignment="1" applyProtection="1">
      <alignment horizontal="left" vertical="top" wrapText="1"/>
      <protection/>
    </xf>
    <xf numFmtId="0" fontId="39" fillId="0" borderId="1" xfId="35" applyNumberFormat="1" applyFont="1" applyFill="1" applyAlignment="1" applyProtection="1">
      <alignment horizontal="left" vertical="top" wrapText="1"/>
      <protection/>
    </xf>
    <xf numFmtId="4" fontId="22" fillId="0" borderId="11" xfId="0" applyNumberFormat="1" applyFont="1" applyFill="1" applyBorder="1" applyAlignment="1">
      <alignment horizontal="right" vertical="center" wrapText="1"/>
    </xf>
    <xf numFmtId="4" fontId="22" fillId="0" borderId="1" xfId="37" applyNumberFormat="1" applyFont="1" applyFill="1" applyProtection="1">
      <alignment horizontal="right" vertical="top" shrinkToFit="1"/>
      <protection/>
    </xf>
    <xf numFmtId="4" fontId="23" fillId="0" borderId="1" xfId="37" applyNumberFormat="1" applyFont="1" applyFill="1" applyProtection="1">
      <alignment horizontal="right" vertical="top" shrinkToFit="1"/>
      <protection/>
    </xf>
    <xf numFmtId="4" fontId="39" fillId="0" borderId="1" xfId="40" applyFont="1" applyFill="1" applyAlignment="1">
      <alignment horizontal="right" vertical="center" shrinkToFit="1"/>
      <protection/>
    </xf>
    <xf numFmtId="4" fontId="39" fillId="0" borderId="1" xfId="37" applyNumberFormat="1" applyFont="1" applyFill="1" applyAlignment="1" applyProtection="1">
      <alignment horizontal="right" vertical="center" shrinkToFit="1"/>
      <protection/>
    </xf>
    <xf numFmtId="4" fontId="23" fillId="0" borderId="1" xfId="37" applyNumberFormat="1" applyFont="1" applyFill="1" applyAlignment="1" applyProtection="1">
      <alignment horizontal="right" vertical="center" shrinkToFit="1"/>
      <protection/>
    </xf>
    <xf numFmtId="4" fontId="39" fillId="0" borderId="1" xfId="40" applyFont="1" applyFill="1" applyAlignment="1">
      <alignment horizontal="right" shrinkToFit="1"/>
      <protection/>
    </xf>
    <xf numFmtId="4" fontId="23" fillId="0" borderId="1" xfId="37" applyNumberFormat="1" applyFont="1" applyFill="1" applyAlignment="1" applyProtection="1">
      <alignment horizontal="right" shrinkToFit="1"/>
      <protection/>
    </xf>
    <xf numFmtId="4" fontId="39" fillId="0" borderId="1" xfId="40" applyFont="1" applyFill="1" applyAlignment="1">
      <alignment horizontal="right" vertical="top" shrinkToFit="1"/>
      <protection/>
    </xf>
    <xf numFmtId="4" fontId="22" fillId="0" borderId="1" xfId="37" applyNumberFormat="1" applyFont="1" applyFill="1" applyAlignment="1" applyProtection="1">
      <alignment horizontal="right" vertical="top" shrinkToFit="1"/>
      <protection/>
    </xf>
    <xf numFmtId="4" fontId="39" fillId="0" borderId="1" xfId="37" applyNumberFormat="1" applyFont="1" applyFill="1" applyAlignment="1" applyProtection="1">
      <alignment horizontal="right" vertical="top" shrinkToFit="1"/>
      <protection/>
    </xf>
    <xf numFmtId="4" fontId="38" fillId="0" borderId="1" xfId="37" applyNumberFormat="1" applyFont="1" applyFill="1" applyAlignment="1" applyProtection="1">
      <alignment horizontal="right" vertical="top" shrinkToFit="1"/>
      <protection/>
    </xf>
    <xf numFmtId="4" fontId="21" fillId="0" borderId="11" xfId="0" applyNumberFormat="1" applyFont="1" applyFill="1" applyBorder="1" applyAlignment="1">
      <alignment horizontal="right" vertical="top" wrapText="1"/>
    </xf>
    <xf numFmtId="4" fontId="22" fillId="0" borderId="11" xfId="0" applyNumberFormat="1" applyFont="1" applyFill="1" applyBorder="1" applyAlignment="1">
      <alignment horizontal="right" vertical="top" wrapText="1"/>
    </xf>
    <xf numFmtId="0" fontId="38" fillId="0" borderId="12" xfId="33" applyFont="1" applyBorder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" fontId="23" fillId="0" borderId="1" xfId="37" applyNumberFormat="1" applyFont="1" applyFill="1" applyAlignment="1" applyProtection="1">
      <alignment horizontal="right" vertical="top" shrinkToFit="1"/>
      <protection/>
    </xf>
    <xf numFmtId="0" fontId="21" fillId="26" borderId="13" xfId="0" applyNumberFormat="1" applyFont="1" applyFill="1" applyBorder="1" applyAlignment="1">
      <alignment horizontal="left" wrapText="1"/>
    </xf>
    <xf numFmtId="0" fontId="20" fillId="27" borderId="13" xfId="0" applyFont="1" applyFill="1" applyBorder="1" applyAlignment="1">
      <alignment horizontal="center" wrapText="1"/>
    </xf>
    <xf numFmtId="0" fontId="21" fillId="26" borderId="11" xfId="0" applyNumberFormat="1" applyFont="1" applyFill="1" applyBorder="1" applyAlignment="1">
      <alignment horizontal="left" wrapText="1"/>
    </xf>
    <xf numFmtId="0" fontId="21" fillId="27" borderId="11" xfId="0" applyFont="1" applyFill="1" applyBorder="1" applyAlignment="1">
      <alignment horizontal="center" wrapText="1"/>
    </xf>
    <xf numFmtId="0" fontId="21" fillId="26" borderId="11" xfId="0" applyNumberFormat="1" applyFont="1" applyFill="1" applyBorder="1" applyAlignment="1">
      <alignment horizontal="left"/>
    </xf>
    <xf numFmtId="0" fontId="21" fillId="26" borderId="11" xfId="0" applyFont="1" applyFill="1" applyBorder="1" applyAlignment="1">
      <alignment horizontal="center" wrapText="1"/>
    </xf>
    <xf numFmtId="0" fontId="20" fillId="26" borderId="11" xfId="0" applyNumberFormat="1" applyFont="1" applyFill="1" applyBorder="1" applyAlignment="1">
      <alignment horizontal="left" wrapText="1"/>
    </xf>
    <xf numFmtId="0" fontId="20" fillId="26" borderId="11" xfId="0" applyFont="1" applyFill="1" applyBorder="1" applyAlignment="1">
      <alignment horizontal="center" wrapText="1"/>
    </xf>
    <xf numFmtId="0" fontId="21" fillId="26" borderId="11" xfId="0" applyFont="1" applyFill="1" applyBorder="1" applyAlignment="1">
      <alignment horizontal="left" vertical="top" wrapText="1"/>
    </xf>
    <xf numFmtId="0" fontId="20" fillId="27" borderId="11" xfId="0" applyNumberFormat="1" applyFont="1" applyFill="1" applyBorder="1" applyAlignment="1">
      <alignment horizontal="left" vertical="top" wrapText="1"/>
    </xf>
    <xf numFmtId="0" fontId="20" fillId="26" borderId="11" xfId="0" applyNumberFormat="1" applyFont="1" applyFill="1" applyBorder="1" applyAlignment="1">
      <alignment horizontal="left"/>
    </xf>
    <xf numFmtId="4" fontId="21" fillId="26" borderId="14" xfId="0" applyNumberFormat="1" applyFont="1" applyFill="1" applyBorder="1" applyAlignment="1">
      <alignment horizontal="center" wrapText="1"/>
    </xf>
    <xf numFmtId="4" fontId="21" fillId="26" borderId="14" xfId="0" applyNumberFormat="1" applyFont="1" applyFill="1" applyBorder="1" applyAlignment="1">
      <alignment horizontal="center"/>
    </xf>
    <xf numFmtId="4" fontId="20" fillId="26" borderId="14" xfId="0" applyNumberFormat="1" applyFont="1" applyFill="1" applyBorder="1" applyAlignment="1">
      <alignment horizontal="center"/>
    </xf>
    <xf numFmtId="4" fontId="21" fillId="26" borderId="11" xfId="0" applyNumberFormat="1" applyFont="1" applyFill="1" applyBorder="1" applyAlignment="1">
      <alignment horizontal="center"/>
    </xf>
    <xf numFmtId="4" fontId="20" fillId="26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vertical="center" wrapText="1"/>
    </xf>
    <xf numFmtId="4" fontId="20" fillId="0" borderId="0" xfId="0" applyNumberFormat="1" applyFont="1" applyFill="1" applyAlignment="1">
      <alignment vertical="top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wrapText="1"/>
    </xf>
    <xf numFmtId="4" fontId="20" fillId="0" borderId="11" xfId="0" applyNumberFormat="1" applyFont="1" applyFill="1" applyBorder="1" applyAlignment="1">
      <alignment horizontal="center" wrapText="1"/>
    </xf>
    <xf numFmtId="4" fontId="20" fillId="0" borderId="11" xfId="0" applyNumberFormat="1" applyFont="1" applyFill="1" applyBorder="1" applyAlignment="1">
      <alignment horizontal="center" vertical="top" wrapText="1"/>
    </xf>
    <xf numFmtId="0" fontId="38" fillId="0" borderId="12" xfId="33" applyFont="1" applyBorder="1" applyAlignment="1">
      <alignment horizontal="center" vertical="center" wrapText="1"/>
      <protection/>
    </xf>
    <xf numFmtId="4" fontId="38" fillId="0" borderId="1" xfId="37" applyNumberFormat="1" applyFont="1" applyFill="1" applyAlignment="1" applyProtection="1">
      <alignment horizontal="center" vertical="top" shrinkToFit="1"/>
      <protection/>
    </xf>
    <xf numFmtId="4" fontId="39" fillId="0" borderId="1" xfId="40" applyNumberFormat="1" applyFont="1" applyFill="1" applyAlignment="1">
      <alignment horizontal="center" vertical="center" shrinkToFit="1"/>
      <protection/>
    </xf>
    <xf numFmtId="4" fontId="39" fillId="0" borderId="1" xfId="37" applyNumberFormat="1" applyFont="1" applyFill="1" applyAlignment="1" applyProtection="1">
      <alignment horizontal="center" vertical="top" shrinkToFit="1"/>
      <protection/>
    </xf>
    <xf numFmtId="4" fontId="38" fillId="0" borderId="1" xfId="40" applyNumberFormat="1" applyFont="1" applyFill="1" applyAlignment="1">
      <alignment horizontal="center" vertical="center" shrinkToFit="1"/>
      <protection/>
    </xf>
    <xf numFmtId="4" fontId="38" fillId="0" borderId="15" xfId="40" applyNumberFormat="1" applyFont="1" applyFill="1" applyBorder="1" applyAlignment="1">
      <alignment horizontal="center" shrinkToFit="1"/>
      <protection/>
    </xf>
    <xf numFmtId="4" fontId="20" fillId="0" borderId="0" xfId="0" applyNumberFormat="1" applyFont="1" applyFill="1" applyAlignment="1">
      <alignment horizontal="center" vertical="top" wrapText="1"/>
    </xf>
    <xf numFmtId="4" fontId="39" fillId="0" borderId="11" xfId="40" applyNumberFormat="1" applyFont="1" applyFill="1" applyBorder="1" applyAlignment="1">
      <alignment horizontal="center" shrinkToFit="1"/>
      <protection/>
    </xf>
    <xf numFmtId="4" fontId="38" fillId="0" borderId="1" xfId="40" applyNumberFormat="1" applyFont="1" applyFill="1" applyAlignment="1">
      <alignment horizontal="center" shrinkToFit="1"/>
      <protection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center" wrapText="1"/>
    </xf>
    <xf numFmtId="4" fontId="20" fillId="26" borderId="16" xfId="0" applyNumberFormat="1" applyFont="1" applyFill="1" applyBorder="1" applyAlignment="1">
      <alignment horizontal="center"/>
    </xf>
    <xf numFmtId="4" fontId="20" fillId="0" borderId="16" xfId="0" applyNumberFormat="1" applyFont="1" applyFill="1" applyBorder="1" applyAlignment="1">
      <alignment horizontal="center" wrapText="1"/>
    </xf>
    <xf numFmtId="4" fontId="22" fillId="0" borderId="15" xfId="37" applyNumberFormat="1" applyFont="1" applyFill="1" applyBorder="1" applyProtection="1">
      <alignment horizontal="right" vertical="top" shrinkToFit="1"/>
      <protection/>
    </xf>
    <xf numFmtId="4" fontId="23" fillId="0" borderId="15" xfId="37" applyNumberFormat="1" applyFont="1" applyFill="1" applyBorder="1" applyAlignment="1" applyProtection="1">
      <alignment horizontal="right" vertical="top" shrinkToFit="1"/>
      <protection/>
    </xf>
    <xf numFmtId="4" fontId="22" fillId="0" borderId="15" xfId="37" applyNumberFormat="1" applyFont="1" applyFill="1" applyBorder="1" applyAlignment="1" applyProtection="1">
      <alignment horizontal="center" shrinkToFit="1"/>
      <protection/>
    </xf>
    <xf numFmtId="4" fontId="22" fillId="0" borderId="11" xfId="37" applyNumberFormat="1" applyFont="1" applyFill="1" applyBorder="1" applyAlignment="1" applyProtection="1">
      <alignment horizontal="center" shrinkToFit="1"/>
      <protection/>
    </xf>
    <xf numFmtId="0" fontId="38" fillId="0" borderId="1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38" fillId="0" borderId="11" xfId="0" applyFont="1" applyFill="1" applyBorder="1" applyAlignment="1">
      <alignment horizontal="left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33" xfId="34"/>
    <cellStyle name="xl34" xfId="35"/>
    <cellStyle name="xl35" xfId="36"/>
    <cellStyle name="xl36" xfId="37"/>
    <cellStyle name="xl39" xfId="38"/>
    <cellStyle name="xl41" xfId="39"/>
    <cellStyle name="xl64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PageLayoutView="0" workbookViewId="0" topLeftCell="A1">
      <pane xSplit="8025" ySplit="3525" topLeftCell="H47" activePane="bottomRight" state="split"/>
      <selection pane="topLeft" activeCell="A1" sqref="A1"/>
      <selection pane="topRight" activeCell="C1" sqref="C1"/>
      <selection pane="bottomLeft" activeCell="B55" sqref="B55"/>
      <selection pane="bottomRight" activeCell="O4" sqref="O4:O56"/>
    </sheetView>
  </sheetViews>
  <sheetFormatPr defaultColWidth="9.00390625" defaultRowHeight="12.75"/>
  <cols>
    <col min="1" max="1" width="39.625" style="1" customWidth="1"/>
    <col min="2" max="2" width="33.125" style="2" customWidth="1"/>
    <col min="3" max="3" width="16.125" style="2" bestFit="1" customWidth="1"/>
    <col min="4" max="4" width="16.125" style="68" bestFit="1" customWidth="1"/>
    <col min="5" max="5" width="15.75390625" style="5" bestFit="1" customWidth="1"/>
    <col min="6" max="6" width="16.125" style="4" bestFit="1" customWidth="1"/>
    <col min="7" max="7" width="15.75390625" style="5" bestFit="1" customWidth="1"/>
    <col min="8" max="8" width="16.125" style="4" bestFit="1" customWidth="1"/>
    <col min="9" max="9" width="15.75390625" style="5" bestFit="1" customWidth="1"/>
    <col min="10" max="10" width="16.125" style="4" bestFit="1" customWidth="1"/>
    <col min="11" max="11" width="15.75390625" style="5" bestFit="1" customWidth="1"/>
    <col min="12" max="12" width="16.125" style="4" bestFit="1" customWidth="1"/>
    <col min="13" max="13" width="15.75390625" style="5" bestFit="1" customWidth="1"/>
    <col min="14" max="14" width="16.125" style="4" bestFit="1" customWidth="1"/>
    <col min="15" max="15" width="15.75390625" style="5" bestFit="1" customWidth="1"/>
    <col min="16" max="16384" width="9.125" style="4" customWidth="1"/>
  </cols>
  <sheetData>
    <row r="1" spans="1:15" ht="18.75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 customHeight="1">
      <c r="A2" s="81" t="s">
        <v>0</v>
      </c>
      <c r="B2" s="81" t="s">
        <v>1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32" customHeight="1" thickBot="1">
      <c r="A3" s="81"/>
      <c r="B3" s="81"/>
      <c r="C3" s="62" t="s">
        <v>93</v>
      </c>
      <c r="D3" s="58" t="s">
        <v>95</v>
      </c>
      <c r="E3" s="38" t="s">
        <v>86</v>
      </c>
      <c r="F3" s="37" t="s">
        <v>96</v>
      </c>
      <c r="G3" s="38" t="s">
        <v>87</v>
      </c>
      <c r="H3" s="37" t="s">
        <v>97</v>
      </c>
      <c r="I3" s="38" t="s">
        <v>88</v>
      </c>
      <c r="J3" s="37" t="s">
        <v>98</v>
      </c>
      <c r="K3" s="38" t="s">
        <v>89</v>
      </c>
      <c r="L3" s="37" t="s">
        <v>100</v>
      </c>
      <c r="M3" s="38" t="s">
        <v>90</v>
      </c>
      <c r="N3" s="37" t="s">
        <v>99</v>
      </c>
      <c r="O3" s="38" t="s">
        <v>91</v>
      </c>
    </row>
    <row r="4" spans="1:15" s="8" customFormat="1" ht="13.5">
      <c r="A4" s="40" t="s">
        <v>101</v>
      </c>
      <c r="B4" s="41"/>
      <c r="C4" s="54">
        <v>484162535.66</v>
      </c>
      <c r="D4" s="63">
        <f>D5+D34</f>
        <v>491178035.65999997</v>
      </c>
      <c r="E4" s="23">
        <f>D4-C4</f>
        <v>7015499.99999994</v>
      </c>
      <c r="F4" s="63">
        <f>F5+F34</f>
        <v>491178035.65999997</v>
      </c>
      <c r="G4" s="23">
        <f>F4-D4</f>
        <v>0</v>
      </c>
      <c r="H4" s="63">
        <f>H5+H34</f>
        <v>502546513.61</v>
      </c>
      <c r="I4" s="23">
        <f>H4-F4</f>
        <v>11368477.950000048</v>
      </c>
      <c r="J4" s="63">
        <f>J5+J34</f>
        <v>502470424.49</v>
      </c>
      <c r="K4" s="23">
        <f>J4-H4</f>
        <v>-76089.12000000477</v>
      </c>
      <c r="L4" s="63">
        <f>L5+L34</f>
        <v>512753460.61</v>
      </c>
      <c r="M4" s="23">
        <f>L4-J4</f>
        <v>10283036.120000005</v>
      </c>
      <c r="N4" s="63">
        <f>N5+N34</f>
        <v>515108251.61</v>
      </c>
      <c r="O4" s="23">
        <f>N4-L4</f>
        <v>2354791</v>
      </c>
    </row>
    <row r="5" spans="1:15" ht="25.5">
      <c r="A5" s="42" t="s">
        <v>102</v>
      </c>
      <c r="B5" s="43" t="s">
        <v>103</v>
      </c>
      <c r="C5" s="51">
        <f>C6+C19</f>
        <v>84018681.65</v>
      </c>
      <c r="D5" s="70">
        <f>D6+D19</f>
        <v>84018681.65</v>
      </c>
      <c r="E5" s="23">
        <f aca="true" t="shared" si="0" ref="E5:E53">D5-C5</f>
        <v>0</v>
      </c>
      <c r="F5" s="70">
        <f>F6+F19</f>
        <v>84018681.65</v>
      </c>
      <c r="G5" s="39">
        <f aca="true" t="shared" si="1" ref="G5:G52">F5-D5</f>
        <v>0</v>
      </c>
      <c r="H5" s="70">
        <f>H6+H19</f>
        <v>85696598</v>
      </c>
      <c r="I5" s="23">
        <f aca="true" t="shared" si="2" ref="I5:I56">H5-F5</f>
        <v>1677916.349999994</v>
      </c>
      <c r="J5" s="70">
        <f>J6+J19</f>
        <v>85154847.88</v>
      </c>
      <c r="K5" s="23">
        <f aca="true" t="shared" si="3" ref="K5:K56">J5-H5</f>
        <v>-541750.1200000048</v>
      </c>
      <c r="L5" s="70">
        <f>L6+L19</f>
        <v>85392584</v>
      </c>
      <c r="M5" s="23">
        <f aca="true" t="shared" si="4" ref="M5:M56">L5-J5</f>
        <v>237736.12000000477</v>
      </c>
      <c r="N5" s="70">
        <f>N6+N19</f>
        <v>86550884</v>
      </c>
      <c r="O5" s="23">
        <f aca="true" t="shared" si="5" ref="O5:O56">N5-L5</f>
        <v>1158300</v>
      </c>
    </row>
    <row r="6" spans="1:15" ht="13.5">
      <c r="A6" s="42" t="s">
        <v>104</v>
      </c>
      <c r="B6" s="43"/>
      <c r="C6" s="51">
        <f>C7+C11+C18+C15+C9</f>
        <v>72401723.65</v>
      </c>
      <c r="D6" s="66">
        <f>D7+D9+D11+D15+D18</f>
        <v>72401723.65</v>
      </c>
      <c r="E6" s="23">
        <f t="shared" si="0"/>
        <v>0</v>
      </c>
      <c r="F6" s="66">
        <f>F7+F9+F11+F15+F18</f>
        <v>72401723.65</v>
      </c>
      <c r="G6" s="39">
        <f t="shared" si="1"/>
        <v>0</v>
      </c>
      <c r="H6" s="66">
        <f>H7+H9+H11+H15+H18</f>
        <v>72501140</v>
      </c>
      <c r="I6" s="23">
        <f t="shared" si="2"/>
        <v>99416.34999999404</v>
      </c>
      <c r="J6" s="66">
        <f>J7+J9+J11+J15+J18</f>
        <v>72289184</v>
      </c>
      <c r="K6" s="23">
        <f t="shared" si="3"/>
        <v>-211956</v>
      </c>
      <c r="L6" s="66">
        <f>L7+L9+L11+L15+L18</f>
        <v>72375184</v>
      </c>
      <c r="M6" s="23">
        <f t="shared" si="4"/>
        <v>86000</v>
      </c>
      <c r="N6" s="66">
        <f>N7+N9+N11+N15+N18</f>
        <v>73574684</v>
      </c>
      <c r="O6" s="23">
        <f t="shared" si="5"/>
        <v>1199500</v>
      </c>
    </row>
    <row r="7" spans="1:15" ht="13.5">
      <c r="A7" s="44" t="s">
        <v>105</v>
      </c>
      <c r="B7" s="43" t="s">
        <v>106</v>
      </c>
      <c r="C7" s="52">
        <f>C8</f>
        <v>67200000</v>
      </c>
      <c r="D7" s="64">
        <v>67200000</v>
      </c>
      <c r="E7" s="23">
        <f t="shared" si="0"/>
        <v>0</v>
      </c>
      <c r="F7" s="64">
        <v>67200000</v>
      </c>
      <c r="G7" s="39">
        <f t="shared" si="1"/>
        <v>0</v>
      </c>
      <c r="H7" s="66">
        <f>H8</f>
        <v>67091000</v>
      </c>
      <c r="I7" s="23">
        <f t="shared" si="2"/>
        <v>-109000</v>
      </c>
      <c r="J7" s="66">
        <f>J8</f>
        <v>67091500</v>
      </c>
      <c r="K7" s="23">
        <f t="shared" si="3"/>
        <v>500</v>
      </c>
      <c r="L7" s="66">
        <f>L8</f>
        <v>67091500</v>
      </c>
      <c r="M7" s="23">
        <f t="shared" si="4"/>
        <v>0</v>
      </c>
      <c r="N7" s="66">
        <f>N8</f>
        <v>68266000</v>
      </c>
      <c r="O7" s="23">
        <f t="shared" si="5"/>
        <v>1174500</v>
      </c>
    </row>
    <row r="8" spans="1:15" ht="13.5">
      <c r="A8" s="50" t="s">
        <v>107</v>
      </c>
      <c r="B8" s="47" t="s">
        <v>108</v>
      </c>
      <c r="C8" s="53">
        <v>67200000</v>
      </c>
      <c r="D8" s="64">
        <v>67200000</v>
      </c>
      <c r="E8" s="23">
        <f t="shared" si="0"/>
        <v>0</v>
      </c>
      <c r="F8" s="64">
        <v>67200000</v>
      </c>
      <c r="G8" s="39">
        <f t="shared" si="1"/>
        <v>0</v>
      </c>
      <c r="H8" s="64">
        <v>67091000</v>
      </c>
      <c r="I8" s="23">
        <f t="shared" si="2"/>
        <v>-109000</v>
      </c>
      <c r="J8" s="64">
        <v>67091500</v>
      </c>
      <c r="K8" s="23">
        <f t="shared" si="3"/>
        <v>500</v>
      </c>
      <c r="L8" s="64">
        <v>67091500</v>
      </c>
      <c r="M8" s="23">
        <f t="shared" si="4"/>
        <v>0</v>
      </c>
      <c r="N8" s="64">
        <v>68266000</v>
      </c>
      <c r="O8" s="23">
        <f t="shared" si="5"/>
        <v>1174500</v>
      </c>
    </row>
    <row r="9" spans="1:15" ht="38.25">
      <c r="A9" s="42" t="s">
        <v>109</v>
      </c>
      <c r="B9" s="43" t="s">
        <v>110</v>
      </c>
      <c r="C9" s="54">
        <f>C10</f>
        <v>2034723.65</v>
      </c>
      <c r="D9" s="63">
        <v>2034723.65</v>
      </c>
      <c r="E9" s="23">
        <f t="shared" si="0"/>
        <v>0</v>
      </c>
      <c r="F9" s="63">
        <f>F10</f>
        <v>2034723.65</v>
      </c>
      <c r="G9" s="39">
        <f t="shared" si="1"/>
        <v>0</v>
      </c>
      <c r="H9" s="63">
        <f>H10</f>
        <v>2422140</v>
      </c>
      <c r="I9" s="23">
        <f t="shared" si="2"/>
        <v>387416.3500000001</v>
      </c>
      <c r="J9" s="63">
        <f>J10</f>
        <v>2203360</v>
      </c>
      <c r="K9" s="23">
        <f t="shared" si="3"/>
        <v>-218780</v>
      </c>
      <c r="L9" s="63">
        <f>L10</f>
        <v>2203360</v>
      </c>
      <c r="M9" s="23">
        <f t="shared" si="4"/>
        <v>0</v>
      </c>
      <c r="N9" s="63">
        <f>N10</f>
        <v>2203360</v>
      </c>
      <c r="O9" s="23">
        <f t="shared" si="5"/>
        <v>0</v>
      </c>
    </row>
    <row r="10" spans="1:15" s="8" customFormat="1" ht="38.25">
      <c r="A10" s="46" t="s">
        <v>111</v>
      </c>
      <c r="B10" s="47" t="s">
        <v>112</v>
      </c>
      <c r="C10" s="55">
        <v>2034723.65</v>
      </c>
      <c r="D10" s="65">
        <v>2034723.65</v>
      </c>
      <c r="E10" s="23">
        <f t="shared" si="0"/>
        <v>0</v>
      </c>
      <c r="F10" s="65">
        <v>2034723.65</v>
      </c>
      <c r="G10" s="31">
        <f t="shared" si="1"/>
        <v>0</v>
      </c>
      <c r="H10" s="65">
        <v>2422140</v>
      </c>
      <c r="I10" s="23">
        <f t="shared" si="2"/>
        <v>387416.3500000001</v>
      </c>
      <c r="J10" s="65">
        <v>2203360</v>
      </c>
      <c r="K10" s="23">
        <f t="shared" si="3"/>
        <v>-218780</v>
      </c>
      <c r="L10" s="65">
        <v>2203360</v>
      </c>
      <c r="M10" s="23">
        <f t="shared" si="4"/>
        <v>0</v>
      </c>
      <c r="N10" s="65">
        <v>2203360</v>
      </c>
      <c r="O10" s="23">
        <f t="shared" si="5"/>
        <v>0</v>
      </c>
    </row>
    <row r="11" spans="1:15" ht="13.5">
      <c r="A11" s="42" t="s">
        <v>113</v>
      </c>
      <c r="B11" s="45" t="s">
        <v>114</v>
      </c>
      <c r="C11" s="52">
        <f>C13+C12+C14</f>
        <v>2917000</v>
      </c>
      <c r="D11" s="66">
        <f>D12+D13+D14</f>
        <v>2917000</v>
      </c>
      <c r="E11" s="23">
        <f t="shared" si="0"/>
        <v>0</v>
      </c>
      <c r="F11" s="66">
        <f>F12+F13+F14</f>
        <v>2917000</v>
      </c>
      <c r="G11" s="39">
        <f t="shared" si="1"/>
        <v>0</v>
      </c>
      <c r="H11" s="66">
        <f>H12+H13+H14</f>
        <v>2738000</v>
      </c>
      <c r="I11" s="23">
        <f t="shared" si="2"/>
        <v>-179000</v>
      </c>
      <c r="J11" s="66">
        <f>J12+J13+J14</f>
        <v>2737324</v>
      </c>
      <c r="K11" s="23">
        <f t="shared" si="3"/>
        <v>-676</v>
      </c>
      <c r="L11" s="66">
        <f>L12+L13+L14</f>
        <v>2754324</v>
      </c>
      <c r="M11" s="23">
        <f t="shared" si="4"/>
        <v>17000</v>
      </c>
      <c r="N11" s="66">
        <f>N12+N13+N14</f>
        <v>2754324</v>
      </c>
      <c r="O11" s="23">
        <f t="shared" si="5"/>
        <v>0</v>
      </c>
    </row>
    <row r="12" spans="1:15" ht="25.5">
      <c r="A12" s="46" t="s">
        <v>115</v>
      </c>
      <c r="B12" s="47" t="s">
        <v>116</v>
      </c>
      <c r="C12" s="53">
        <v>618000</v>
      </c>
      <c r="D12" s="64">
        <v>618000</v>
      </c>
      <c r="E12" s="23">
        <f t="shared" si="0"/>
        <v>0</v>
      </c>
      <c r="F12" s="64">
        <v>618000</v>
      </c>
      <c r="G12" s="39">
        <f t="shared" si="1"/>
        <v>0</v>
      </c>
      <c r="H12" s="64">
        <v>698000</v>
      </c>
      <c r="I12" s="23">
        <f t="shared" si="2"/>
        <v>80000</v>
      </c>
      <c r="J12" s="64">
        <v>689324</v>
      </c>
      <c r="K12" s="23">
        <f t="shared" si="3"/>
        <v>-8676</v>
      </c>
      <c r="L12" s="64">
        <v>706324</v>
      </c>
      <c r="M12" s="23">
        <f t="shared" si="4"/>
        <v>17000</v>
      </c>
      <c r="N12" s="64">
        <v>706324</v>
      </c>
      <c r="O12" s="23">
        <f t="shared" si="5"/>
        <v>0</v>
      </c>
    </row>
    <row r="13" spans="1:15" ht="25.5">
      <c r="A13" s="46" t="s">
        <v>117</v>
      </c>
      <c r="B13" s="47" t="s">
        <v>118</v>
      </c>
      <c r="C13" s="53">
        <v>2134000</v>
      </c>
      <c r="D13" s="65">
        <v>2134000</v>
      </c>
      <c r="E13" s="23">
        <f t="shared" si="0"/>
        <v>0</v>
      </c>
      <c r="F13" s="65">
        <v>2134000</v>
      </c>
      <c r="G13" s="39">
        <f t="shared" si="1"/>
        <v>0</v>
      </c>
      <c r="H13" s="65">
        <v>1934000</v>
      </c>
      <c r="I13" s="23">
        <f t="shared" si="2"/>
        <v>-200000</v>
      </c>
      <c r="J13" s="65">
        <v>1942000</v>
      </c>
      <c r="K13" s="23">
        <f t="shared" si="3"/>
        <v>8000</v>
      </c>
      <c r="L13" s="65">
        <v>1942000</v>
      </c>
      <c r="M13" s="23">
        <f t="shared" si="4"/>
        <v>0</v>
      </c>
      <c r="N13" s="65">
        <v>1942000</v>
      </c>
      <c r="O13" s="23">
        <f t="shared" si="5"/>
        <v>0</v>
      </c>
    </row>
    <row r="14" spans="1:15" ht="25.5">
      <c r="A14" s="46" t="s">
        <v>119</v>
      </c>
      <c r="B14" s="47" t="s">
        <v>120</v>
      </c>
      <c r="C14" s="53">
        <v>165000</v>
      </c>
      <c r="D14" s="65">
        <v>165000</v>
      </c>
      <c r="E14" s="23">
        <f t="shared" si="0"/>
        <v>0</v>
      </c>
      <c r="F14" s="65">
        <v>165000</v>
      </c>
      <c r="G14" s="39">
        <f t="shared" si="1"/>
        <v>0</v>
      </c>
      <c r="H14" s="65">
        <v>106000</v>
      </c>
      <c r="I14" s="23">
        <f t="shared" si="2"/>
        <v>-59000</v>
      </c>
      <c r="J14" s="65">
        <v>106000</v>
      </c>
      <c r="K14" s="23">
        <f t="shared" si="3"/>
        <v>0</v>
      </c>
      <c r="L14" s="65">
        <v>106000</v>
      </c>
      <c r="M14" s="23">
        <f t="shared" si="4"/>
        <v>0</v>
      </c>
      <c r="N14" s="65">
        <v>106000</v>
      </c>
      <c r="O14" s="23">
        <f t="shared" si="5"/>
        <v>0</v>
      </c>
    </row>
    <row r="15" spans="1:15" ht="13.5">
      <c r="A15" s="44" t="s">
        <v>121</v>
      </c>
      <c r="B15" s="45" t="s">
        <v>122</v>
      </c>
      <c r="C15" s="52">
        <f>C16+C17</f>
        <v>82000</v>
      </c>
      <c r="D15" s="63">
        <f>D16+D17</f>
        <v>82000</v>
      </c>
      <c r="E15" s="23">
        <f t="shared" si="0"/>
        <v>0</v>
      </c>
      <c r="F15" s="63">
        <f>F16+F17</f>
        <v>82000</v>
      </c>
      <c r="G15" s="39">
        <f t="shared" si="1"/>
        <v>0</v>
      </c>
      <c r="H15" s="63">
        <f>H16+H17</f>
        <v>82000</v>
      </c>
      <c r="I15" s="23">
        <f t="shared" si="2"/>
        <v>0</v>
      </c>
      <c r="J15" s="63">
        <f>J16+J17</f>
        <v>82000</v>
      </c>
      <c r="K15" s="23">
        <f t="shared" si="3"/>
        <v>0</v>
      </c>
      <c r="L15" s="63">
        <f>L16+L17</f>
        <v>93000</v>
      </c>
      <c r="M15" s="23">
        <f t="shared" si="4"/>
        <v>11000</v>
      </c>
      <c r="N15" s="63">
        <f>N16+N17</f>
        <v>93000</v>
      </c>
      <c r="O15" s="23">
        <f t="shared" si="5"/>
        <v>0</v>
      </c>
    </row>
    <row r="16" spans="1:15" ht="13.5">
      <c r="A16" s="50" t="s">
        <v>123</v>
      </c>
      <c r="B16" s="47" t="s">
        <v>124</v>
      </c>
      <c r="C16" s="53">
        <v>2000</v>
      </c>
      <c r="D16" s="65">
        <v>2000</v>
      </c>
      <c r="E16" s="23">
        <f t="shared" si="0"/>
        <v>0</v>
      </c>
      <c r="F16" s="65">
        <v>2000</v>
      </c>
      <c r="G16" s="39">
        <f t="shared" si="1"/>
        <v>0</v>
      </c>
      <c r="H16" s="65">
        <v>2000</v>
      </c>
      <c r="I16" s="23">
        <f t="shared" si="2"/>
        <v>0</v>
      </c>
      <c r="J16" s="65">
        <v>2000</v>
      </c>
      <c r="K16" s="23">
        <f t="shared" si="3"/>
        <v>0</v>
      </c>
      <c r="L16" s="65">
        <v>10000</v>
      </c>
      <c r="M16" s="23">
        <f t="shared" si="4"/>
        <v>8000</v>
      </c>
      <c r="N16" s="65">
        <v>10000</v>
      </c>
      <c r="O16" s="23">
        <f t="shared" si="5"/>
        <v>0</v>
      </c>
    </row>
    <row r="17" spans="1:15" ht="13.5">
      <c r="A17" s="46" t="s">
        <v>125</v>
      </c>
      <c r="B17" s="47" t="s">
        <v>126</v>
      </c>
      <c r="C17" s="53">
        <v>80000</v>
      </c>
      <c r="D17" s="65">
        <v>80000</v>
      </c>
      <c r="E17" s="23">
        <f t="shared" si="0"/>
        <v>0</v>
      </c>
      <c r="F17" s="65">
        <v>80000</v>
      </c>
      <c r="G17" s="39">
        <f t="shared" si="1"/>
        <v>0</v>
      </c>
      <c r="H17" s="65">
        <v>80000</v>
      </c>
      <c r="I17" s="23">
        <f t="shared" si="2"/>
        <v>0</v>
      </c>
      <c r="J17" s="65">
        <v>80000</v>
      </c>
      <c r="K17" s="23">
        <f t="shared" si="3"/>
        <v>0</v>
      </c>
      <c r="L17" s="65">
        <v>83000</v>
      </c>
      <c r="M17" s="23">
        <f t="shared" si="4"/>
        <v>3000</v>
      </c>
      <c r="N17" s="65">
        <v>83000</v>
      </c>
      <c r="O17" s="23">
        <f t="shared" si="5"/>
        <v>0</v>
      </c>
    </row>
    <row r="18" spans="1:15" s="8" customFormat="1" ht="13.5">
      <c r="A18" s="42" t="s">
        <v>127</v>
      </c>
      <c r="B18" s="45" t="s">
        <v>128</v>
      </c>
      <c r="C18" s="52">
        <v>168000</v>
      </c>
      <c r="D18" s="66">
        <v>168000</v>
      </c>
      <c r="E18" s="23">
        <f t="shared" si="0"/>
        <v>0</v>
      </c>
      <c r="F18" s="66">
        <v>168000</v>
      </c>
      <c r="G18" s="39">
        <f t="shared" si="1"/>
        <v>0</v>
      </c>
      <c r="H18" s="66">
        <v>168000</v>
      </c>
      <c r="I18" s="23">
        <f t="shared" si="2"/>
        <v>0</v>
      </c>
      <c r="J18" s="66">
        <v>175000</v>
      </c>
      <c r="K18" s="23">
        <f t="shared" si="3"/>
        <v>7000</v>
      </c>
      <c r="L18" s="66">
        <v>233000</v>
      </c>
      <c r="M18" s="23">
        <f t="shared" si="4"/>
        <v>58000</v>
      </c>
      <c r="N18" s="66">
        <v>258000</v>
      </c>
      <c r="O18" s="23">
        <f t="shared" si="5"/>
        <v>25000</v>
      </c>
    </row>
    <row r="19" spans="1:15" s="11" customFormat="1" ht="13.5">
      <c r="A19" s="42" t="s">
        <v>129</v>
      </c>
      <c r="B19" s="43"/>
      <c r="C19" s="52">
        <f>C20+C28+C26+C27</f>
        <v>11616958</v>
      </c>
      <c r="D19" s="63">
        <f>D20+D26+D27+D28</f>
        <v>11616958</v>
      </c>
      <c r="E19" s="23">
        <f t="shared" si="0"/>
        <v>0</v>
      </c>
      <c r="F19" s="63">
        <f>F20+F26+F27+F28</f>
        <v>11616958</v>
      </c>
      <c r="G19" s="31">
        <f t="shared" si="1"/>
        <v>0</v>
      </c>
      <c r="H19" s="63">
        <f>H20+H26+H27+H28+H33</f>
        <v>13195458</v>
      </c>
      <c r="I19" s="23">
        <f t="shared" si="2"/>
        <v>1578500</v>
      </c>
      <c r="J19" s="63">
        <f>J20+J26+J27+J28+J33</f>
        <v>12865663.88</v>
      </c>
      <c r="K19" s="23">
        <f t="shared" si="3"/>
        <v>-329794.1199999992</v>
      </c>
      <c r="L19" s="63">
        <f>L20+L26+L27+L28+L33</f>
        <v>13017400</v>
      </c>
      <c r="M19" s="23">
        <f t="shared" si="4"/>
        <v>151736.11999999918</v>
      </c>
      <c r="N19" s="63">
        <f>N20+N26+N27+N28+N33</f>
        <v>12976200</v>
      </c>
      <c r="O19" s="23">
        <f t="shared" si="5"/>
        <v>-41200</v>
      </c>
    </row>
    <row r="20" spans="1:15" ht="51">
      <c r="A20" s="42" t="s">
        <v>130</v>
      </c>
      <c r="B20" s="43" t="s">
        <v>131</v>
      </c>
      <c r="C20" s="52">
        <f>C21+C25</f>
        <v>10750000</v>
      </c>
      <c r="D20" s="70">
        <f>D21+D25</f>
        <v>10750000</v>
      </c>
      <c r="E20" s="23">
        <f t="shared" si="0"/>
        <v>0</v>
      </c>
      <c r="F20" s="70">
        <f>F21+F25</f>
        <v>10750000</v>
      </c>
      <c r="G20" s="39">
        <f t="shared" si="1"/>
        <v>0</v>
      </c>
      <c r="H20" s="70">
        <f>H21+H25</f>
        <v>12250000</v>
      </c>
      <c r="I20" s="23">
        <f t="shared" si="2"/>
        <v>1500000</v>
      </c>
      <c r="J20" s="70">
        <f>J21+J25</f>
        <v>12218900</v>
      </c>
      <c r="K20" s="23">
        <f t="shared" si="3"/>
        <v>-31100</v>
      </c>
      <c r="L20" s="70">
        <f>L21+L25</f>
        <v>12373900</v>
      </c>
      <c r="M20" s="23">
        <f t="shared" si="4"/>
        <v>155000</v>
      </c>
      <c r="N20" s="70">
        <f>N21+N25</f>
        <v>12853200</v>
      </c>
      <c r="O20" s="23">
        <f t="shared" si="5"/>
        <v>479300</v>
      </c>
    </row>
    <row r="21" spans="1:15" ht="102">
      <c r="A21" s="46" t="s">
        <v>132</v>
      </c>
      <c r="B21" s="43" t="s">
        <v>133</v>
      </c>
      <c r="C21" s="52">
        <v>4750000</v>
      </c>
      <c r="D21" s="67">
        <f>D22+D23+D24</f>
        <v>4750000</v>
      </c>
      <c r="E21" s="23">
        <f t="shared" si="0"/>
        <v>0</v>
      </c>
      <c r="F21" s="67">
        <f>F22+F23+F24</f>
        <v>4750000</v>
      </c>
      <c r="G21" s="39">
        <f t="shared" si="1"/>
        <v>0</v>
      </c>
      <c r="H21" s="67">
        <f>H22+H23+H24</f>
        <v>4750000</v>
      </c>
      <c r="I21" s="23">
        <f t="shared" si="2"/>
        <v>0</v>
      </c>
      <c r="J21" s="67">
        <f>J22+J23+J24</f>
        <v>4718900</v>
      </c>
      <c r="K21" s="23">
        <f t="shared" si="3"/>
        <v>-31100</v>
      </c>
      <c r="L21" s="67">
        <f>L22+L23+L24</f>
        <v>4773900</v>
      </c>
      <c r="M21" s="23">
        <f t="shared" si="4"/>
        <v>55000</v>
      </c>
      <c r="N21" s="67">
        <f>N22+N23+N24</f>
        <v>5253200</v>
      </c>
      <c r="O21" s="23">
        <f t="shared" si="5"/>
        <v>479300</v>
      </c>
    </row>
    <row r="22" spans="1:15" ht="76.5">
      <c r="A22" s="46" t="s">
        <v>134</v>
      </c>
      <c r="B22" s="47" t="s">
        <v>135</v>
      </c>
      <c r="C22" s="52">
        <v>0</v>
      </c>
      <c r="D22" s="69">
        <v>10000</v>
      </c>
      <c r="E22" s="23">
        <f t="shared" si="0"/>
        <v>10000</v>
      </c>
      <c r="F22" s="69">
        <v>10000</v>
      </c>
      <c r="G22" s="39">
        <f t="shared" si="1"/>
        <v>0</v>
      </c>
      <c r="H22" s="69">
        <v>10000</v>
      </c>
      <c r="I22" s="23">
        <f t="shared" si="2"/>
        <v>0</v>
      </c>
      <c r="J22" s="69">
        <v>8900</v>
      </c>
      <c r="K22" s="23">
        <f t="shared" si="3"/>
        <v>-1100</v>
      </c>
      <c r="L22" s="69">
        <v>8900</v>
      </c>
      <c r="M22" s="23">
        <f t="shared" si="4"/>
        <v>0</v>
      </c>
      <c r="N22" s="69">
        <v>18200</v>
      </c>
      <c r="O22" s="23">
        <f t="shared" si="5"/>
        <v>9300</v>
      </c>
    </row>
    <row r="23" spans="1:15" s="56" customFormat="1" ht="89.25">
      <c r="A23" s="46" t="s">
        <v>136</v>
      </c>
      <c r="B23" s="47" t="s">
        <v>137</v>
      </c>
      <c r="C23" s="53">
        <v>490000</v>
      </c>
      <c r="D23" s="60">
        <v>490000</v>
      </c>
      <c r="E23" s="23">
        <f t="shared" si="0"/>
        <v>0</v>
      </c>
      <c r="F23" s="60">
        <v>490000</v>
      </c>
      <c r="G23" s="39">
        <f t="shared" si="1"/>
        <v>0</v>
      </c>
      <c r="H23" s="60">
        <v>490000</v>
      </c>
      <c r="I23" s="23">
        <f t="shared" si="2"/>
        <v>0</v>
      </c>
      <c r="J23" s="60">
        <v>460000</v>
      </c>
      <c r="K23" s="23">
        <f t="shared" si="3"/>
        <v>-30000</v>
      </c>
      <c r="L23" s="60">
        <v>460000</v>
      </c>
      <c r="M23" s="23">
        <f t="shared" si="4"/>
        <v>0</v>
      </c>
      <c r="N23" s="60">
        <v>460000</v>
      </c>
      <c r="O23" s="23">
        <f t="shared" si="5"/>
        <v>0</v>
      </c>
    </row>
    <row r="24" spans="1:15" s="57" customFormat="1" ht="51">
      <c r="A24" s="46" t="s">
        <v>138</v>
      </c>
      <c r="B24" s="47" t="s">
        <v>139</v>
      </c>
      <c r="C24" s="53">
        <v>4250000</v>
      </c>
      <c r="D24" s="60">
        <v>4250000</v>
      </c>
      <c r="E24" s="23">
        <f t="shared" si="0"/>
        <v>0</v>
      </c>
      <c r="F24" s="60">
        <v>4250000</v>
      </c>
      <c r="G24" s="39">
        <f t="shared" si="1"/>
        <v>0</v>
      </c>
      <c r="H24" s="60">
        <v>4250000</v>
      </c>
      <c r="I24" s="23">
        <f t="shared" si="2"/>
        <v>0</v>
      </c>
      <c r="J24" s="60">
        <v>4250000</v>
      </c>
      <c r="K24" s="23">
        <f t="shared" si="3"/>
        <v>0</v>
      </c>
      <c r="L24" s="60">
        <v>4305000</v>
      </c>
      <c r="M24" s="23">
        <f t="shared" si="4"/>
        <v>55000</v>
      </c>
      <c r="N24" s="60">
        <v>4775000</v>
      </c>
      <c r="O24" s="23">
        <f t="shared" si="5"/>
        <v>470000</v>
      </c>
    </row>
    <row r="25" spans="1:15" ht="102">
      <c r="A25" s="42" t="s">
        <v>140</v>
      </c>
      <c r="B25" s="45" t="s">
        <v>141</v>
      </c>
      <c r="C25" s="54">
        <v>6000000</v>
      </c>
      <c r="D25" s="59">
        <v>6000000</v>
      </c>
      <c r="E25" s="23">
        <f t="shared" si="0"/>
        <v>0</v>
      </c>
      <c r="F25" s="59">
        <v>6000000</v>
      </c>
      <c r="G25" s="39">
        <f t="shared" si="1"/>
        <v>0</v>
      </c>
      <c r="H25" s="59">
        <v>7500000</v>
      </c>
      <c r="I25" s="23">
        <f t="shared" si="2"/>
        <v>1500000</v>
      </c>
      <c r="J25" s="59">
        <v>7500000</v>
      </c>
      <c r="K25" s="23">
        <f t="shared" si="3"/>
        <v>0</v>
      </c>
      <c r="L25" s="59">
        <v>7600000</v>
      </c>
      <c r="M25" s="23">
        <f t="shared" si="4"/>
        <v>100000</v>
      </c>
      <c r="N25" s="59">
        <v>7600000</v>
      </c>
      <c r="O25" s="23">
        <f t="shared" si="5"/>
        <v>0</v>
      </c>
    </row>
    <row r="26" spans="1:15" ht="25.5">
      <c r="A26" s="42" t="s">
        <v>142</v>
      </c>
      <c r="B26" s="45" t="s">
        <v>143</v>
      </c>
      <c r="C26" s="54">
        <v>344958</v>
      </c>
      <c r="D26" s="59">
        <v>313458</v>
      </c>
      <c r="E26" s="23">
        <f t="shared" si="0"/>
        <v>-31500</v>
      </c>
      <c r="F26" s="59">
        <v>313458</v>
      </c>
      <c r="G26" s="39">
        <f t="shared" si="1"/>
        <v>0</v>
      </c>
      <c r="H26" s="59">
        <v>313458</v>
      </c>
      <c r="I26" s="23">
        <f t="shared" si="2"/>
        <v>0</v>
      </c>
      <c r="J26" s="59">
        <v>3763.88</v>
      </c>
      <c r="K26" s="23">
        <f t="shared" si="3"/>
        <v>-309694.12</v>
      </c>
      <c r="L26" s="59">
        <v>0</v>
      </c>
      <c r="M26" s="23">
        <f t="shared" si="4"/>
        <v>-3763.88</v>
      </c>
      <c r="N26" s="59">
        <v>0</v>
      </c>
      <c r="O26" s="23">
        <f t="shared" si="5"/>
        <v>0</v>
      </c>
    </row>
    <row r="27" spans="1:15" ht="38.25">
      <c r="A27" s="48" t="s">
        <v>144</v>
      </c>
      <c r="B27" s="45" t="s">
        <v>145</v>
      </c>
      <c r="C27" s="54">
        <v>511000</v>
      </c>
      <c r="D27" s="59">
        <v>511000</v>
      </c>
      <c r="E27" s="23">
        <f t="shared" si="0"/>
        <v>0</v>
      </c>
      <c r="F27" s="59">
        <v>511000</v>
      </c>
      <c r="G27" s="39">
        <f t="shared" si="1"/>
        <v>0</v>
      </c>
      <c r="H27" s="59">
        <v>511000</v>
      </c>
      <c r="I27" s="23">
        <f t="shared" si="2"/>
        <v>0</v>
      </c>
      <c r="J27" s="59">
        <v>511000</v>
      </c>
      <c r="K27" s="23">
        <f t="shared" si="3"/>
        <v>0</v>
      </c>
      <c r="L27" s="59">
        <v>511000</v>
      </c>
      <c r="M27" s="23">
        <f t="shared" si="4"/>
        <v>0</v>
      </c>
      <c r="N27" s="59">
        <v>0</v>
      </c>
      <c r="O27" s="23">
        <f t="shared" si="5"/>
        <v>-511000</v>
      </c>
    </row>
    <row r="28" spans="1:15" ht="25.5">
      <c r="A28" s="42" t="s">
        <v>146</v>
      </c>
      <c r="B28" s="45" t="s">
        <v>147</v>
      </c>
      <c r="C28" s="54">
        <f>C30</f>
        <v>11000</v>
      </c>
      <c r="D28" s="59">
        <f>D30+D31+D32</f>
        <v>42500</v>
      </c>
      <c r="E28" s="23">
        <f t="shared" si="0"/>
        <v>31500</v>
      </c>
      <c r="F28" s="59">
        <f>F30+F31+F32</f>
        <v>42500</v>
      </c>
      <c r="G28" s="39">
        <f t="shared" si="1"/>
        <v>0</v>
      </c>
      <c r="H28" s="59">
        <f>H30+H31+H32</f>
        <v>111000</v>
      </c>
      <c r="I28" s="23">
        <f t="shared" si="2"/>
        <v>68500</v>
      </c>
      <c r="J28" s="59">
        <f>J29+J30+J31+J32</f>
        <v>122000</v>
      </c>
      <c r="K28" s="23">
        <f t="shared" si="3"/>
        <v>11000</v>
      </c>
      <c r="L28" s="59">
        <f>L29+L30+L31+L32</f>
        <v>122500</v>
      </c>
      <c r="M28" s="23">
        <f t="shared" si="4"/>
        <v>500</v>
      </c>
      <c r="N28" s="59">
        <f>N29+N30+N31+N32</f>
        <v>123000</v>
      </c>
      <c r="O28" s="23">
        <f t="shared" si="5"/>
        <v>500</v>
      </c>
    </row>
    <row r="29" spans="1:15" ht="38.25">
      <c r="A29" s="46" t="s">
        <v>200</v>
      </c>
      <c r="B29" s="47" t="s">
        <v>201</v>
      </c>
      <c r="C29" s="54"/>
      <c r="D29" s="59"/>
      <c r="E29" s="23"/>
      <c r="F29" s="59"/>
      <c r="G29" s="39"/>
      <c r="H29" s="59"/>
      <c r="I29" s="23"/>
      <c r="J29" s="60">
        <v>20000</v>
      </c>
      <c r="K29" s="23">
        <f t="shared" si="3"/>
        <v>20000</v>
      </c>
      <c r="L29" s="60">
        <v>20500</v>
      </c>
      <c r="M29" s="23">
        <f t="shared" si="4"/>
        <v>500</v>
      </c>
      <c r="N29" s="60">
        <v>21000</v>
      </c>
      <c r="O29" s="23">
        <f t="shared" si="5"/>
        <v>500</v>
      </c>
    </row>
    <row r="30" spans="1:15" ht="25.5">
      <c r="A30" s="46" t="s">
        <v>148</v>
      </c>
      <c r="B30" s="47" t="s">
        <v>149</v>
      </c>
      <c r="C30" s="55">
        <v>11000</v>
      </c>
      <c r="D30" s="60">
        <v>0</v>
      </c>
      <c r="E30" s="23">
        <f t="shared" si="0"/>
        <v>-11000</v>
      </c>
      <c r="F30" s="60">
        <v>0</v>
      </c>
      <c r="G30" s="39">
        <f t="shared" si="1"/>
        <v>0</v>
      </c>
      <c r="H30" s="60">
        <v>0</v>
      </c>
      <c r="I30" s="23">
        <f t="shared" si="2"/>
        <v>0</v>
      </c>
      <c r="J30" s="60">
        <v>0</v>
      </c>
      <c r="K30" s="23">
        <f t="shared" si="3"/>
        <v>0</v>
      </c>
      <c r="L30" s="60">
        <v>0</v>
      </c>
      <c r="M30" s="23">
        <f t="shared" si="4"/>
        <v>0</v>
      </c>
      <c r="N30" s="60">
        <v>0</v>
      </c>
      <c r="O30" s="23">
        <f t="shared" si="5"/>
        <v>0</v>
      </c>
    </row>
    <row r="31" spans="1:15" ht="127.5" customHeight="1">
      <c r="A31" s="46" t="s">
        <v>186</v>
      </c>
      <c r="B31" s="47" t="s">
        <v>187</v>
      </c>
      <c r="C31" s="55">
        <v>0</v>
      </c>
      <c r="D31" s="60">
        <v>11000</v>
      </c>
      <c r="E31" s="23">
        <f t="shared" si="0"/>
        <v>11000</v>
      </c>
      <c r="F31" s="60">
        <v>11000</v>
      </c>
      <c r="G31" s="39">
        <f t="shared" si="1"/>
        <v>0</v>
      </c>
      <c r="H31" s="60">
        <v>9000</v>
      </c>
      <c r="I31" s="23">
        <f t="shared" si="2"/>
        <v>-2000</v>
      </c>
      <c r="J31" s="60">
        <v>0</v>
      </c>
      <c r="K31" s="23">
        <f t="shared" si="3"/>
        <v>-9000</v>
      </c>
      <c r="L31" s="60">
        <v>0</v>
      </c>
      <c r="M31" s="23">
        <f t="shared" si="4"/>
        <v>0</v>
      </c>
      <c r="N31" s="60">
        <v>0</v>
      </c>
      <c r="O31" s="23">
        <f t="shared" si="5"/>
        <v>0</v>
      </c>
    </row>
    <row r="32" spans="1:15" ht="29.25" customHeight="1">
      <c r="A32" s="46" t="s">
        <v>188</v>
      </c>
      <c r="B32" s="47" t="s">
        <v>189</v>
      </c>
      <c r="C32" s="55">
        <v>0</v>
      </c>
      <c r="D32" s="60">
        <v>31500</v>
      </c>
      <c r="E32" s="23">
        <f t="shared" si="0"/>
        <v>31500</v>
      </c>
      <c r="F32" s="60">
        <v>31500</v>
      </c>
      <c r="G32" s="39">
        <f t="shared" si="1"/>
        <v>0</v>
      </c>
      <c r="H32" s="60">
        <v>102000</v>
      </c>
      <c r="I32" s="23">
        <f t="shared" si="2"/>
        <v>70500</v>
      </c>
      <c r="J32" s="60">
        <v>102000</v>
      </c>
      <c r="K32" s="23">
        <f t="shared" si="3"/>
        <v>0</v>
      </c>
      <c r="L32" s="60">
        <v>102000</v>
      </c>
      <c r="M32" s="23">
        <f t="shared" si="4"/>
        <v>0</v>
      </c>
      <c r="N32" s="60">
        <v>102000</v>
      </c>
      <c r="O32" s="23">
        <f t="shared" si="5"/>
        <v>0</v>
      </c>
    </row>
    <row r="33" spans="1:15" s="11" customFormat="1" ht="19.5" customHeight="1">
      <c r="A33" s="42" t="s">
        <v>190</v>
      </c>
      <c r="B33" s="45" t="s">
        <v>191</v>
      </c>
      <c r="C33" s="54"/>
      <c r="D33" s="59"/>
      <c r="E33" s="23"/>
      <c r="F33" s="59"/>
      <c r="G33" s="31"/>
      <c r="H33" s="59">
        <v>10000</v>
      </c>
      <c r="I33" s="23">
        <f t="shared" si="2"/>
        <v>10000</v>
      </c>
      <c r="J33" s="59">
        <v>10000</v>
      </c>
      <c r="K33" s="23">
        <f t="shared" si="3"/>
        <v>0</v>
      </c>
      <c r="L33" s="59">
        <v>10000</v>
      </c>
      <c r="M33" s="23">
        <f t="shared" si="4"/>
        <v>0</v>
      </c>
      <c r="N33" s="59">
        <v>0</v>
      </c>
      <c r="O33" s="23">
        <f t="shared" si="5"/>
        <v>-10000</v>
      </c>
    </row>
    <row r="34" spans="1:15" ht="13.5">
      <c r="A34" s="42" t="s">
        <v>150</v>
      </c>
      <c r="B34" s="43" t="s">
        <v>151</v>
      </c>
      <c r="C34" s="54">
        <f>C35</f>
        <v>400143854.01</v>
      </c>
      <c r="D34" s="59">
        <f>D35</f>
        <v>407159354.01</v>
      </c>
      <c r="E34" s="23">
        <f t="shared" si="0"/>
        <v>7015500</v>
      </c>
      <c r="F34" s="59">
        <f>F35</f>
        <v>407159354.01</v>
      </c>
      <c r="G34" s="39">
        <f t="shared" si="1"/>
        <v>0</v>
      </c>
      <c r="H34" s="59">
        <f>H35</f>
        <v>416849915.61</v>
      </c>
      <c r="I34" s="23">
        <f t="shared" si="2"/>
        <v>9690561.600000024</v>
      </c>
      <c r="J34" s="59">
        <f>J35</f>
        <v>417315576.61</v>
      </c>
      <c r="K34" s="23">
        <f t="shared" si="3"/>
        <v>465661</v>
      </c>
      <c r="L34" s="59">
        <f>L35</f>
        <v>427360876.61</v>
      </c>
      <c r="M34" s="23">
        <f t="shared" si="4"/>
        <v>10045300</v>
      </c>
      <c r="N34" s="59">
        <f>N35</f>
        <v>428557367.61</v>
      </c>
      <c r="O34" s="23">
        <f t="shared" si="5"/>
        <v>1196491</v>
      </c>
    </row>
    <row r="35" spans="1:15" ht="38.25">
      <c r="A35" s="42" t="s">
        <v>152</v>
      </c>
      <c r="B35" s="43" t="s">
        <v>153</v>
      </c>
      <c r="C35" s="54">
        <f>C36+C44+C37</f>
        <v>400143854.01</v>
      </c>
      <c r="D35" s="59">
        <f>D36+D44+D37</f>
        <v>407159354.01</v>
      </c>
      <c r="E35" s="23">
        <f t="shared" si="0"/>
        <v>7015500</v>
      </c>
      <c r="F35" s="59">
        <f>F36+F44+F37</f>
        <v>407159354.01</v>
      </c>
      <c r="G35" s="39">
        <f t="shared" si="1"/>
        <v>0</v>
      </c>
      <c r="H35" s="59">
        <f>H36+H44+H37+H53</f>
        <v>416849915.61</v>
      </c>
      <c r="I35" s="23">
        <f t="shared" si="2"/>
        <v>9690561.600000024</v>
      </c>
      <c r="J35" s="59">
        <f>J36+J44+J37+J53</f>
        <v>417315576.61</v>
      </c>
      <c r="K35" s="23">
        <f t="shared" si="3"/>
        <v>465661</v>
      </c>
      <c r="L35" s="59">
        <f>L36+L44+L37+L53</f>
        <v>427360876.61</v>
      </c>
      <c r="M35" s="23">
        <f t="shared" si="4"/>
        <v>10045300</v>
      </c>
      <c r="N35" s="59">
        <f>N36+N44+N37+N53</f>
        <v>428557367.61</v>
      </c>
      <c r="O35" s="23">
        <f t="shared" si="5"/>
        <v>1196491</v>
      </c>
    </row>
    <row r="36" spans="1:15" ht="25.5">
      <c r="A36" s="42" t="s">
        <v>154</v>
      </c>
      <c r="B36" s="43" t="s">
        <v>155</v>
      </c>
      <c r="C36" s="54">
        <v>215149741</v>
      </c>
      <c r="D36" s="59">
        <v>215149741</v>
      </c>
      <c r="E36" s="23">
        <f t="shared" si="0"/>
        <v>0</v>
      </c>
      <c r="F36" s="59">
        <v>215149741</v>
      </c>
      <c r="G36" s="39">
        <f t="shared" si="1"/>
        <v>0</v>
      </c>
      <c r="H36" s="59">
        <v>215749558</v>
      </c>
      <c r="I36" s="23">
        <f t="shared" si="2"/>
        <v>599817</v>
      </c>
      <c r="J36" s="59">
        <v>216276729</v>
      </c>
      <c r="K36" s="23">
        <f t="shared" si="3"/>
        <v>527171</v>
      </c>
      <c r="L36" s="59">
        <v>216276729</v>
      </c>
      <c r="M36" s="23">
        <f t="shared" si="4"/>
        <v>0</v>
      </c>
      <c r="N36" s="59">
        <v>217436729</v>
      </c>
      <c r="O36" s="23">
        <f t="shared" si="5"/>
        <v>1160000</v>
      </c>
    </row>
    <row r="37" spans="1:15" ht="38.25">
      <c r="A37" s="42" t="s">
        <v>156</v>
      </c>
      <c r="B37" s="43" t="s">
        <v>157</v>
      </c>
      <c r="C37" s="54">
        <v>34144342.01</v>
      </c>
      <c r="D37" s="59">
        <f>D38+D39+D40+D42+D43</f>
        <v>41144342.01</v>
      </c>
      <c r="E37" s="23">
        <f t="shared" si="0"/>
        <v>7000000</v>
      </c>
      <c r="F37" s="59">
        <f>F38+F39+F40+F42+F43</f>
        <v>41144342.01</v>
      </c>
      <c r="G37" s="39">
        <f t="shared" si="1"/>
        <v>0</v>
      </c>
      <c r="H37" s="59">
        <f>H38+H39+H40+H42+H43+H41</f>
        <v>46799825.61</v>
      </c>
      <c r="I37" s="23">
        <f t="shared" si="2"/>
        <v>5655483.6000000015</v>
      </c>
      <c r="J37" s="59">
        <f>J38+J39+J40+J42+J43+J41</f>
        <v>46799825.61</v>
      </c>
      <c r="K37" s="23">
        <f t="shared" si="3"/>
        <v>0</v>
      </c>
      <c r="L37" s="59">
        <f>L38+L39+L40+L42+L43+L41</f>
        <v>46799825.61</v>
      </c>
      <c r="M37" s="23">
        <f t="shared" si="4"/>
        <v>0</v>
      </c>
      <c r="N37" s="59">
        <f>N38+N39+N40+N42+N43+N41</f>
        <v>46799825.61</v>
      </c>
      <c r="O37" s="23">
        <f t="shared" si="5"/>
        <v>0</v>
      </c>
    </row>
    <row r="38" spans="1:15" ht="89.25">
      <c r="A38" s="46" t="s">
        <v>158</v>
      </c>
      <c r="B38" s="47" t="s">
        <v>159</v>
      </c>
      <c r="C38" s="54">
        <v>0</v>
      </c>
      <c r="D38" s="60">
        <v>6971051.15</v>
      </c>
      <c r="E38" s="23">
        <f t="shared" si="0"/>
        <v>6971051.15</v>
      </c>
      <c r="F38" s="60">
        <v>6971051.15</v>
      </c>
      <c r="G38" s="39">
        <f t="shared" si="1"/>
        <v>0</v>
      </c>
      <c r="H38" s="60">
        <v>6971051.15</v>
      </c>
      <c r="I38" s="23">
        <f t="shared" si="2"/>
        <v>0</v>
      </c>
      <c r="J38" s="60">
        <v>6971051.15</v>
      </c>
      <c r="K38" s="23">
        <f t="shared" si="3"/>
        <v>0</v>
      </c>
      <c r="L38" s="60">
        <v>6971051.15</v>
      </c>
      <c r="M38" s="23">
        <f t="shared" si="4"/>
        <v>0</v>
      </c>
      <c r="N38" s="60">
        <v>6971051.15</v>
      </c>
      <c r="O38" s="23">
        <f t="shared" si="5"/>
        <v>0</v>
      </c>
    </row>
    <row r="39" spans="1:15" ht="54.75" customHeight="1">
      <c r="A39" s="46" t="s">
        <v>160</v>
      </c>
      <c r="B39" s="47" t="s">
        <v>161</v>
      </c>
      <c r="C39" s="55">
        <v>1436830.99</v>
      </c>
      <c r="D39" s="61">
        <v>1436830.99</v>
      </c>
      <c r="E39" s="23">
        <f t="shared" si="0"/>
        <v>0</v>
      </c>
      <c r="F39" s="61">
        <v>1436830.99</v>
      </c>
      <c r="G39" s="39">
        <f t="shared" si="1"/>
        <v>0</v>
      </c>
      <c r="H39" s="61">
        <v>1436830.99</v>
      </c>
      <c r="I39" s="23">
        <f t="shared" si="2"/>
        <v>0</v>
      </c>
      <c r="J39" s="60">
        <v>1436830.99</v>
      </c>
      <c r="K39" s="23">
        <f t="shared" si="3"/>
        <v>0</v>
      </c>
      <c r="L39" s="60">
        <v>1436830.99</v>
      </c>
      <c r="M39" s="23">
        <f t="shared" si="4"/>
        <v>0</v>
      </c>
      <c r="N39" s="60">
        <v>1436830.99</v>
      </c>
      <c r="O39" s="23">
        <f t="shared" si="5"/>
        <v>0</v>
      </c>
    </row>
    <row r="40" spans="1:15" ht="51">
      <c r="A40" s="46" t="s">
        <v>162</v>
      </c>
      <c r="B40" s="47" t="s">
        <v>163</v>
      </c>
      <c r="C40" s="55">
        <v>1117057.96</v>
      </c>
      <c r="D40" s="61">
        <v>1117057.96</v>
      </c>
      <c r="E40" s="23">
        <f t="shared" si="0"/>
        <v>0</v>
      </c>
      <c r="F40" s="61">
        <v>1117057.96</v>
      </c>
      <c r="G40" s="39">
        <f t="shared" si="1"/>
        <v>0</v>
      </c>
      <c r="H40" s="61">
        <v>1117057.96</v>
      </c>
      <c r="I40" s="23">
        <f t="shared" si="2"/>
        <v>0</v>
      </c>
      <c r="J40" s="60">
        <v>1117057.96</v>
      </c>
      <c r="K40" s="23">
        <f t="shared" si="3"/>
        <v>0</v>
      </c>
      <c r="L40" s="60">
        <v>1117057.96</v>
      </c>
      <c r="M40" s="23">
        <f t="shared" si="4"/>
        <v>0</v>
      </c>
      <c r="N40" s="60">
        <v>1117057.96</v>
      </c>
      <c r="O40" s="23">
        <f t="shared" si="5"/>
        <v>0</v>
      </c>
    </row>
    <row r="41" spans="1:15" ht="76.5">
      <c r="A41" s="46" t="s">
        <v>192</v>
      </c>
      <c r="B41" s="47" t="s">
        <v>193</v>
      </c>
      <c r="C41" s="55"/>
      <c r="D41" s="61"/>
      <c r="E41" s="23"/>
      <c r="F41" s="61"/>
      <c r="G41" s="39"/>
      <c r="H41" s="61">
        <v>1856000</v>
      </c>
      <c r="I41" s="23">
        <f t="shared" si="2"/>
        <v>1856000</v>
      </c>
      <c r="J41" s="60">
        <v>1856000</v>
      </c>
      <c r="K41" s="23">
        <f t="shared" si="3"/>
        <v>0</v>
      </c>
      <c r="L41" s="60">
        <v>1856000</v>
      </c>
      <c r="M41" s="23">
        <f t="shared" si="4"/>
        <v>0</v>
      </c>
      <c r="N41" s="60">
        <v>1856000</v>
      </c>
      <c r="O41" s="23">
        <f t="shared" si="5"/>
        <v>0</v>
      </c>
    </row>
    <row r="42" spans="1:15" ht="26.25" customHeight="1">
      <c r="A42" s="49" t="s">
        <v>164</v>
      </c>
      <c r="B42" s="47" t="s">
        <v>165</v>
      </c>
      <c r="C42" s="55">
        <v>1404015.1</v>
      </c>
      <c r="D42" s="61">
        <v>1404015.1</v>
      </c>
      <c r="E42" s="23">
        <f t="shared" si="0"/>
        <v>0</v>
      </c>
      <c r="F42" s="61">
        <v>1404015.1</v>
      </c>
      <c r="G42" s="39">
        <f t="shared" si="1"/>
        <v>0</v>
      </c>
      <c r="H42" s="61">
        <v>1404015.1</v>
      </c>
      <c r="I42" s="23">
        <f t="shared" si="2"/>
        <v>0</v>
      </c>
      <c r="J42" s="60">
        <v>1404015.1</v>
      </c>
      <c r="K42" s="23">
        <f t="shared" si="3"/>
        <v>0</v>
      </c>
      <c r="L42" s="60">
        <v>1404015.1</v>
      </c>
      <c r="M42" s="23">
        <f t="shared" si="4"/>
        <v>0</v>
      </c>
      <c r="N42" s="60">
        <v>1404015.1</v>
      </c>
      <c r="O42" s="23">
        <f t="shared" si="5"/>
        <v>0</v>
      </c>
    </row>
    <row r="43" spans="1:15" ht="13.5">
      <c r="A43" s="46" t="s">
        <v>166</v>
      </c>
      <c r="B43" s="47" t="s">
        <v>167</v>
      </c>
      <c r="C43" s="55">
        <v>23215386.81</v>
      </c>
      <c r="D43" s="61">
        <v>30215386.81</v>
      </c>
      <c r="E43" s="23">
        <f t="shared" si="0"/>
        <v>7000000</v>
      </c>
      <c r="F43" s="61">
        <v>30215386.81</v>
      </c>
      <c r="G43" s="39">
        <f t="shared" si="1"/>
        <v>0</v>
      </c>
      <c r="H43" s="61">
        <v>34014870.41</v>
      </c>
      <c r="I43" s="23">
        <f t="shared" si="2"/>
        <v>3799483.5999999978</v>
      </c>
      <c r="J43" s="61">
        <v>34014870.41</v>
      </c>
      <c r="K43" s="23">
        <f t="shared" si="3"/>
        <v>0</v>
      </c>
      <c r="L43" s="61">
        <v>34014870.41</v>
      </c>
      <c r="M43" s="23">
        <f t="shared" si="4"/>
        <v>0</v>
      </c>
      <c r="N43" s="61">
        <v>34014870.41</v>
      </c>
      <c r="O43" s="23">
        <f t="shared" si="5"/>
        <v>0</v>
      </c>
    </row>
    <row r="44" spans="1:15" s="11" customFormat="1" ht="25.5">
      <c r="A44" s="42" t="s">
        <v>168</v>
      </c>
      <c r="B44" s="43" t="s">
        <v>169</v>
      </c>
      <c r="C44" s="54">
        <f>C51+C48+C52+C46+C47+C49+C45+C50</f>
        <v>150849771</v>
      </c>
      <c r="D44" s="59">
        <f>D45+D46+D47+D48+D49+D50+D51+D52</f>
        <v>150865271</v>
      </c>
      <c r="E44" s="23">
        <f t="shared" si="0"/>
        <v>15500</v>
      </c>
      <c r="F44" s="59">
        <f>F45+F46+F47+F48+F49+F50+F51+F52</f>
        <v>150865271</v>
      </c>
      <c r="G44" s="39">
        <f t="shared" si="1"/>
        <v>0</v>
      </c>
      <c r="H44" s="59">
        <f>H45+H46+H47+H48+H49+H50+H51+H52</f>
        <v>151833371</v>
      </c>
      <c r="I44" s="23">
        <f t="shared" si="2"/>
        <v>968100</v>
      </c>
      <c r="J44" s="59">
        <f>J45+J46+J47+J48+J49+J50+J51+J52</f>
        <v>151771861</v>
      </c>
      <c r="K44" s="23">
        <f t="shared" si="3"/>
        <v>-61510</v>
      </c>
      <c r="L44" s="59">
        <f>L45+L46+L47+L48+L49+L50+L51+L52</f>
        <v>161817161</v>
      </c>
      <c r="M44" s="23">
        <f t="shared" si="4"/>
        <v>10045300</v>
      </c>
      <c r="N44" s="59">
        <f>N45+N46+N47+N48+N49+N50+N51+N52</f>
        <v>161817161</v>
      </c>
      <c r="O44" s="23">
        <f t="shared" si="5"/>
        <v>0</v>
      </c>
    </row>
    <row r="45" spans="1:15" ht="38.25">
      <c r="A45" s="46" t="s">
        <v>170</v>
      </c>
      <c r="B45" s="47" t="s">
        <v>171</v>
      </c>
      <c r="C45" s="55">
        <v>16055874</v>
      </c>
      <c r="D45" s="60">
        <v>16071374</v>
      </c>
      <c r="E45" s="23">
        <f t="shared" si="0"/>
        <v>15500</v>
      </c>
      <c r="F45" s="60">
        <v>16071374</v>
      </c>
      <c r="G45" s="39">
        <f t="shared" si="1"/>
        <v>0</v>
      </c>
      <c r="H45" s="60">
        <v>16071374</v>
      </c>
      <c r="I45" s="23">
        <f t="shared" si="2"/>
        <v>0</v>
      </c>
      <c r="J45" s="60">
        <v>16071374</v>
      </c>
      <c r="K45" s="23">
        <f t="shared" si="3"/>
        <v>0</v>
      </c>
      <c r="L45" s="60">
        <v>15651474</v>
      </c>
      <c r="M45" s="23">
        <f t="shared" si="4"/>
        <v>-419900</v>
      </c>
      <c r="N45" s="60">
        <v>15651474</v>
      </c>
      <c r="O45" s="23">
        <f t="shared" si="5"/>
        <v>0</v>
      </c>
    </row>
    <row r="46" spans="1:15" ht="51">
      <c r="A46" s="46" t="s">
        <v>172</v>
      </c>
      <c r="B46" s="47" t="s">
        <v>173</v>
      </c>
      <c r="C46" s="55">
        <v>5209200</v>
      </c>
      <c r="D46" s="60">
        <v>5209200</v>
      </c>
      <c r="E46" s="23">
        <f t="shared" si="0"/>
        <v>0</v>
      </c>
      <c r="F46" s="60">
        <v>5209200</v>
      </c>
      <c r="G46" s="39">
        <f t="shared" si="1"/>
        <v>0</v>
      </c>
      <c r="H46" s="60">
        <v>5209200</v>
      </c>
      <c r="I46" s="23">
        <f t="shared" si="2"/>
        <v>0</v>
      </c>
      <c r="J46" s="60">
        <v>5209200</v>
      </c>
      <c r="K46" s="23">
        <f t="shared" si="3"/>
        <v>0</v>
      </c>
      <c r="L46" s="60">
        <v>5009900</v>
      </c>
      <c r="M46" s="23">
        <f t="shared" si="4"/>
        <v>-199300</v>
      </c>
      <c r="N46" s="60">
        <v>5009900</v>
      </c>
      <c r="O46" s="23">
        <f t="shared" si="5"/>
        <v>0</v>
      </c>
    </row>
    <row r="47" spans="1:15" ht="76.5">
      <c r="A47" s="46" t="s">
        <v>174</v>
      </c>
      <c r="B47" s="47" t="s">
        <v>175</v>
      </c>
      <c r="C47" s="55">
        <v>2669100</v>
      </c>
      <c r="D47" s="60">
        <v>2669100</v>
      </c>
      <c r="E47" s="23">
        <f t="shared" si="0"/>
        <v>0</v>
      </c>
      <c r="F47" s="60">
        <v>2669100</v>
      </c>
      <c r="G47" s="39">
        <f t="shared" si="1"/>
        <v>0</v>
      </c>
      <c r="H47" s="60">
        <v>2669100</v>
      </c>
      <c r="I47" s="23">
        <f t="shared" si="2"/>
        <v>0</v>
      </c>
      <c r="J47" s="60">
        <v>2669100</v>
      </c>
      <c r="K47" s="23">
        <f t="shared" si="3"/>
        <v>0</v>
      </c>
      <c r="L47" s="60">
        <v>1947600</v>
      </c>
      <c r="M47" s="23">
        <f t="shared" si="4"/>
        <v>-721500</v>
      </c>
      <c r="N47" s="60">
        <v>1947600</v>
      </c>
      <c r="O47" s="23">
        <f t="shared" si="5"/>
        <v>0</v>
      </c>
    </row>
    <row r="48" spans="1:15" ht="38.25">
      <c r="A48" s="46" t="s">
        <v>176</v>
      </c>
      <c r="B48" s="47" t="s">
        <v>177</v>
      </c>
      <c r="C48" s="55">
        <v>458100</v>
      </c>
      <c r="D48" s="60">
        <v>458100</v>
      </c>
      <c r="E48" s="23">
        <f t="shared" si="0"/>
        <v>0</v>
      </c>
      <c r="F48" s="60">
        <v>458100</v>
      </c>
      <c r="G48" s="39">
        <f t="shared" si="1"/>
        <v>0</v>
      </c>
      <c r="H48" s="60">
        <v>458100</v>
      </c>
      <c r="I48" s="23">
        <f t="shared" si="2"/>
        <v>0</v>
      </c>
      <c r="J48" s="60">
        <v>488590</v>
      </c>
      <c r="K48" s="23">
        <f t="shared" si="3"/>
        <v>30490</v>
      </c>
      <c r="L48" s="60">
        <v>488590</v>
      </c>
      <c r="M48" s="23">
        <f t="shared" si="4"/>
        <v>0</v>
      </c>
      <c r="N48" s="60">
        <v>488590</v>
      </c>
      <c r="O48" s="23">
        <f t="shared" si="5"/>
        <v>0</v>
      </c>
    </row>
    <row r="49" spans="1:15" ht="63.75">
      <c r="A49" s="46" t="s">
        <v>178</v>
      </c>
      <c r="B49" s="47" t="s">
        <v>179</v>
      </c>
      <c r="C49" s="55">
        <v>476</v>
      </c>
      <c r="D49" s="60">
        <v>476</v>
      </c>
      <c r="E49" s="23">
        <f t="shared" si="0"/>
        <v>0</v>
      </c>
      <c r="F49" s="60">
        <v>476</v>
      </c>
      <c r="G49" s="39">
        <f t="shared" si="1"/>
        <v>0</v>
      </c>
      <c r="H49" s="60">
        <v>476</v>
      </c>
      <c r="I49" s="23">
        <f t="shared" si="2"/>
        <v>0</v>
      </c>
      <c r="J49" s="60">
        <v>476</v>
      </c>
      <c r="K49" s="23">
        <f t="shared" si="3"/>
        <v>0</v>
      </c>
      <c r="L49" s="60">
        <v>476</v>
      </c>
      <c r="M49" s="23">
        <f t="shared" si="4"/>
        <v>0</v>
      </c>
      <c r="N49" s="60">
        <v>476</v>
      </c>
      <c r="O49" s="23">
        <f t="shared" si="5"/>
        <v>0</v>
      </c>
    </row>
    <row r="50" spans="1:15" ht="25.5">
      <c r="A50" s="46" t="s">
        <v>180</v>
      </c>
      <c r="B50" s="47" t="s">
        <v>181</v>
      </c>
      <c r="C50" s="55">
        <v>92000</v>
      </c>
      <c r="D50" s="60">
        <v>92000</v>
      </c>
      <c r="E50" s="23">
        <f t="shared" si="0"/>
        <v>0</v>
      </c>
      <c r="F50" s="60">
        <v>92000</v>
      </c>
      <c r="G50" s="39">
        <f t="shared" si="1"/>
        <v>0</v>
      </c>
      <c r="H50" s="60">
        <v>92000</v>
      </c>
      <c r="I50" s="23">
        <f t="shared" si="2"/>
        <v>0</v>
      </c>
      <c r="J50" s="60">
        <v>0</v>
      </c>
      <c r="K50" s="23">
        <f t="shared" si="3"/>
        <v>-92000</v>
      </c>
      <c r="L50" s="60">
        <v>0</v>
      </c>
      <c r="M50" s="23">
        <f t="shared" si="4"/>
        <v>0</v>
      </c>
      <c r="N50" s="60">
        <v>0</v>
      </c>
      <c r="O50" s="23">
        <f t="shared" si="5"/>
        <v>0</v>
      </c>
    </row>
    <row r="51" spans="1:15" ht="25.5">
      <c r="A51" s="46" t="s">
        <v>182</v>
      </c>
      <c r="B51" s="47" t="s">
        <v>183</v>
      </c>
      <c r="C51" s="55">
        <v>755321</v>
      </c>
      <c r="D51" s="60">
        <v>755321</v>
      </c>
      <c r="E51" s="23">
        <f t="shared" si="0"/>
        <v>0</v>
      </c>
      <c r="F51" s="60">
        <v>755321</v>
      </c>
      <c r="G51" s="39">
        <f t="shared" si="1"/>
        <v>0</v>
      </c>
      <c r="H51" s="60">
        <v>755321</v>
      </c>
      <c r="I51" s="23">
        <f t="shared" si="2"/>
        <v>0</v>
      </c>
      <c r="J51" s="60">
        <v>755321</v>
      </c>
      <c r="K51" s="23">
        <f t="shared" si="3"/>
        <v>0</v>
      </c>
      <c r="L51" s="60">
        <v>755321</v>
      </c>
      <c r="M51" s="23">
        <f t="shared" si="4"/>
        <v>0</v>
      </c>
      <c r="N51" s="60">
        <v>755321</v>
      </c>
      <c r="O51" s="23">
        <f t="shared" si="5"/>
        <v>0</v>
      </c>
    </row>
    <row r="52" spans="1:15" ht="13.5">
      <c r="A52" s="46" t="s">
        <v>184</v>
      </c>
      <c r="B52" s="47" t="s">
        <v>185</v>
      </c>
      <c r="C52" s="75">
        <v>125609700</v>
      </c>
      <c r="D52" s="76">
        <v>125609700</v>
      </c>
      <c r="E52" s="77">
        <f t="shared" si="0"/>
        <v>0</v>
      </c>
      <c r="F52" s="76">
        <v>125609700</v>
      </c>
      <c r="G52" s="78">
        <f t="shared" si="1"/>
        <v>0</v>
      </c>
      <c r="H52" s="60">
        <v>126577800</v>
      </c>
      <c r="I52" s="23">
        <f t="shared" si="2"/>
        <v>968100</v>
      </c>
      <c r="J52" s="60">
        <v>126577800</v>
      </c>
      <c r="K52" s="23">
        <f t="shared" si="3"/>
        <v>0</v>
      </c>
      <c r="L52" s="60">
        <v>137963800</v>
      </c>
      <c r="M52" s="23">
        <f t="shared" si="4"/>
        <v>11386000</v>
      </c>
      <c r="N52" s="60">
        <v>137963800</v>
      </c>
      <c r="O52" s="23">
        <f t="shared" si="5"/>
        <v>0</v>
      </c>
    </row>
    <row r="53" spans="1:15" ht="13.5">
      <c r="A53" s="73" t="s">
        <v>194</v>
      </c>
      <c r="B53" s="74" t="s">
        <v>195</v>
      </c>
      <c r="C53" s="59">
        <f>C54+C56</f>
        <v>0</v>
      </c>
      <c r="D53" s="59">
        <f>D54+D56</f>
        <v>0</v>
      </c>
      <c r="E53" s="79">
        <f t="shared" si="0"/>
        <v>0</v>
      </c>
      <c r="F53" s="59">
        <f>F54+F56</f>
        <v>0</v>
      </c>
      <c r="G53" s="59">
        <f>G54+G56</f>
        <v>0</v>
      </c>
      <c r="H53" s="59">
        <f>H54+H56</f>
        <v>2467161</v>
      </c>
      <c r="I53" s="23">
        <f t="shared" si="2"/>
        <v>2467161</v>
      </c>
      <c r="J53" s="59">
        <f>J54+J56</f>
        <v>2467161</v>
      </c>
      <c r="K53" s="23">
        <f t="shared" si="3"/>
        <v>0</v>
      </c>
      <c r="L53" s="59">
        <f>L54+L56</f>
        <v>2467161</v>
      </c>
      <c r="M53" s="23">
        <f t="shared" si="4"/>
        <v>0</v>
      </c>
      <c r="N53" s="59">
        <f>N54+N56+N55</f>
        <v>2503652</v>
      </c>
      <c r="O53" s="23">
        <f t="shared" si="5"/>
        <v>36491</v>
      </c>
    </row>
    <row r="54" spans="1:15" ht="77.25">
      <c r="A54" s="71" t="s">
        <v>196</v>
      </c>
      <c r="B54" s="72" t="s">
        <v>198</v>
      </c>
      <c r="C54" s="60">
        <v>0</v>
      </c>
      <c r="D54" s="60">
        <v>0</v>
      </c>
      <c r="E54" s="80">
        <f>D54-C54</f>
        <v>0</v>
      </c>
      <c r="F54" s="60">
        <v>0</v>
      </c>
      <c r="G54" s="59">
        <f>G56+G57</f>
        <v>0</v>
      </c>
      <c r="H54" s="60">
        <v>2216004</v>
      </c>
      <c r="I54" s="23">
        <f t="shared" si="2"/>
        <v>2216004</v>
      </c>
      <c r="J54" s="60">
        <v>2216004</v>
      </c>
      <c r="K54" s="23">
        <f t="shared" si="3"/>
        <v>0</v>
      </c>
      <c r="L54" s="60">
        <v>2216004</v>
      </c>
      <c r="M54" s="23">
        <f t="shared" si="4"/>
        <v>0</v>
      </c>
      <c r="N54" s="60">
        <v>2216004</v>
      </c>
      <c r="O54" s="23">
        <f t="shared" si="5"/>
        <v>0</v>
      </c>
    </row>
    <row r="55" spans="1:15" ht="39">
      <c r="A55" s="71" t="s">
        <v>202</v>
      </c>
      <c r="B55" s="72" t="s">
        <v>203</v>
      </c>
      <c r="C55" s="60"/>
      <c r="D55" s="60"/>
      <c r="E55" s="80"/>
      <c r="F55" s="60"/>
      <c r="G55" s="59"/>
      <c r="H55" s="60"/>
      <c r="I55" s="23"/>
      <c r="J55" s="60"/>
      <c r="K55" s="23"/>
      <c r="L55" s="60"/>
      <c r="M55" s="23"/>
      <c r="N55" s="60">
        <v>36491</v>
      </c>
      <c r="O55" s="23">
        <f t="shared" si="5"/>
        <v>36491</v>
      </c>
    </row>
    <row r="56" spans="1:15" ht="26.25">
      <c r="A56" s="71" t="s">
        <v>197</v>
      </c>
      <c r="B56" s="72" t="s">
        <v>199</v>
      </c>
      <c r="C56" s="60">
        <v>0</v>
      </c>
      <c r="D56" s="60">
        <v>0</v>
      </c>
      <c r="E56" s="80">
        <f>D56-C56</f>
        <v>0</v>
      </c>
      <c r="F56" s="60">
        <v>0</v>
      </c>
      <c r="G56" s="59">
        <f>G57+G58</f>
        <v>0</v>
      </c>
      <c r="H56" s="60">
        <v>251157</v>
      </c>
      <c r="I56" s="23">
        <f t="shared" si="2"/>
        <v>251157</v>
      </c>
      <c r="J56" s="60">
        <v>251157</v>
      </c>
      <c r="K56" s="23">
        <f t="shared" si="3"/>
        <v>0</v>
      </c>
      <c r="L56" s="60">
        <v>251157</v>
      </c>
      <c r="M56" s="23">
        <f t="shared" si="4"/>
        <v>0</v>
      </c>
      <c r="N56" s="60">
        <v>251157</v>
      </c>
      <c r="O56" s="23">
        <f t="shared" si="5"/>
        <v>0</v>
      </c>
    </row>
  </sheetData>
  <sheetProtection/>
  <mergeCells count="4">
    <mergeCell ref="A2:A3"/>
    <mergeCell ref="B2:B3"/>
    <mergeCell ref="C2:O2"/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39.625" style="1" customWidth="1"/>
    <col min="2" max="2" width="13.25390625" style="2" customWidth="1"/>
    <col min="3" max="3" width="16.125" style="3" bestFit="1" customWidth="1"/>
    <col min="4" max="4" width="16.125" style="4" bestFit="1" customWidth="1"/>
    <col min="5" max="5" width="15.75390625" style="5" bestFit="1" customWidth="1"/>
    <col min="6" max="6" width="16.125" style="4" bestFit="1" customWidth="1"/>
    <col min="7" max="7" width="15.75390625" style="5" bestFit="1" customWidth="1"/>
    <col min="8" max="8" width="16.125" style="4" bestFit="1" customWidth="1"/>
    <col min="9" max="9" width="15.75390625" style="5" bestFit="1" customWidth="1"/>
    <col min="10" max="10" width="16.125" style="4" bestFit="1" customWidth="1"/>
    <col min="11" max="11" width="15.75390625" style="5" bestFit="1" customWidth="1"/>
    <col min="12" max="12" width="16.125" style="4" bestFit="1" customWidth="1"/>
    <col min="13" max="13" width="15.75390625" style="5" bestFit="1" customWidth="1"/>
    <col min="14" max="14" width="16.125" style="4" bestFit="1" customWidth="1"/>
    <col min="15" max="15" width="15.75390625" style="5" bestFit="1" customWidth="1"/>
    <col min="16" max="16384" width="9.125" style="4" customWidth="1"/>
  </cols>
  <sheetData>
    <row r="1" spans="1:15" ht="18.75">
      <c r="A1" s="84" t="s">
        <v>92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2.75" customHeight="1">
      <c r="A2" s="81" t="s">
        <v>0</v>
      </c>
      <c r="B2" s="81" t="s">
        <v>1</v>
      </c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ht="132" customHeight="1">
      <c r="A3" s="81"/>
      <c r="B3" s="81"/>
      <c r="C3" s="36" t="s">
        <v>93</v>
      </c>
      <c r="D3" s="37" t="s">
        <v>95</v>
      </c>
      <c r="E3" s="38" t="s">
        <v>86</v>
      </c>
      <c r="F3" s="37" t="s">
        <v>96</v>
      </c>
      <c r="G3" s="38" t="s">
        <v>87</v>
      </c>
      <c r="H3" s="37" t="s">
        <v>97</v>
      </c>
      <c r="I3" s="38" t="s">
        <v>88</v>
      </c>
      <c r="J3" s="37" t="s">
        <v>98</v>
      </c>
      <c r="K3" s="38" t="s">
        <v>89</v>
      </c>
      <c r="L3" s="37" t="s">
        <v>100</v>
      </c>
      <c r="M3" s="38" t="s">
        <v>90</v>
      </c>
      <c r="N3" s="37" t="s">
        <v>99</v>
      </c>
      <c r="O3" s="38" t="s">
        <v>91</v>
      </c>
    </row>
    <row r="4" spans="1:15" s="8" customFormat="1" ht="13.5">
      <c r="A4" s="20" t="s">
        <v>2</v>
      </c>
      <c r="B4" s="6" t="s">
        <v>3</v>
      </c>
      <c r="C4" s="7">
        <f>SUM(C5:C10)</f>
        <v>69953720.9</v>
      </c>
      <c r="D4" s="7">
        <f>SUM(D5:D10)</f>
        <v>69878007.02</v>
      </c>
      <c r="E4" s="23">
        <f aca="true" t="shared" si="0" ref="E4:E37">D4-C4</f>
        <v>-75713.88000001013</v>
      </c>
      <c r="F4" s="7">
        <f>SUM(F5:F10)</f>
        <v>69561583.48</v>
      </c>
      <c r="G4" s="23">
        <f>F4-D4</f>
        <v>-316423.53999999166</v>
      </c>
      <c r="H4" s="7">
        <f>SUM(H5:H10)</f>
        <v>71162632.12</v>
      </c>
      <c r="I4" s="23">
        <f>H4-F4</f>
        <v>1601048.6400000006</v>
      </c>
      <c r="J4" s="7">
        <f>SUM(J5:J10)</f>
        <v>72133854.11</v>
      </c>
      <c r="K4" s="23">
        <f>J4-H4</f>
        <v>971221.9899999946</v>
      </c>
      <c r="L4" s="7">
        <f>SUM(L5:L10)</f>
        <v>70201725.33</v>
      </c>
      <c r="M4" s="23">
        <f>L4-J4</f>
        <v>-1932128.7800000012</v>
      </c>
      <c r="N4" s="7">
        <f>SUM(N5:N10)</f>
        <v>71361725.33</v>
      </c>
      <c r="O4" s="23">
        <f>N4-L4</f>
        <v>1160000</v>
      </c>
    </row>
    <row r="5" spans="1:15" ht="38.25">
      <c r="A5" s="21" t="s">
        <v>4</v>
      </c>
      <c r="B5" s="9" t="s">
        <v>5</v>
      </c>
      <c r="C5" s="25">
        <v>2409003</v>
      </c>
      <c r="D5" s="25">
        <v>2409003</v>
      </c>
      <c r="E5" s="27">
        <f t="shared" si="0"/>
        <v>0</v>
      </c>
      <c r="F5" s="30">
        <v>2409003</v>
      </c>
      <c r="G5" s="39">
        <f aca="true" t="shared" si="1" ref="G5:G45">F5-D5</f>
        <v>0</v>
      </c>
      <c r="H5" s="30">
        <v>2409003</v>
      </c>
      <c r="I5" s="39">
        <f>H5-F5</f>
        <v>0</v>
      </c>
      <c r="J5" s="30">
        <v>2409003</v>
      </c>
      <c r="K5" s="39">
        <f>J5-H5</f>
        <v>0</v>
      </c>
      <c r="L5" s="30">
        <v>2409003</v>
      </c>
      <c r="M5" s="39">
        <f>L5-J5</f>
        <v>0</v>
      </c>
      <c r="N5" s="30">
        <v>2409003</v>
      </c>
      <c r="O5" s="39">
        <f>N5-L5</f>
        <v>0</v>
      </c>
    </row>
    <row r="6" spans="1:15" ht="51">
      <c r="A6" s="21" t="s">
        <v>6</v>
      </c>
      <c r="B6" s="9" t="s">
        <v>7</v>
      </c>
      <c r="C6" s="25">
        <v>6670249.24</v>
      </c>
      <c r="D6" s="25">
        <v>6670249.24</v>
      </c>
      <c r="E6" s="27">
        <f t="shared" si="0"/>
        <v>0</v>
      </c>
      <c r="F6" s="30">
        <v>6670249.24</v>
      </c>
      <c r="G6" s="39">
        <f t="shared" si="1"/>
        <v>0</v>
      </c>
      <c r="H6" s="30">
        <v>6670249.24</v>
      </c>
      <c r="I6" s="39">
        <f aca="true" t="shared" si="2" ref="I6:I45">H6-F6</f>
        <v>0</v>
      </c>
      <c r="J6" s="30">
        <v>6670249.24</v>
      </c>
      <c r="K6" s="39">
        <f aca="true" t="shared" si="3" ref="K6:K45">J6-H6</f>
        <v>0</v>
      </c>
      <c r="L6" s="30">
        <v>6670249.24</v>
      </c>
      <c r="M6" s="39">
        <f aca="true" t="shared" si="4" ref="M6:M45">L6-J6</f>
        <v>0</v>
      </c>
      <c r="N6" s="30">
        <v>6670249.24</v>
      </c>
      <c r="O6" s="39">
        <f aca="true" t="shared" si="5" ref="O6:O45">N6-L6</f>
        <v>0</v>
      </c>
    </row>
    <row r="7" spans="1:15" ht="63.75">
      <c r="A7" s="21" t="s">
        <v>8</v>
      </c>
      <c r="B7" s="9" t="s">
        <v>9</v>
      </c>
      <c r="C7" s="25">
        <v>35267747.76</v>
      </c>
      <c r="D7" s="25">
        <v>35267747.76</v>
      </c>
      <c r="E7" s="27">
        <f t="shared" si="0"/>
        <v>0</v>
      </c>
      <c r="F7" s="30">
        <v>35267747.76</v>
      </c>
      <c r="G7" s="39">
        <f t="shared" si="1"/>
        <v>0</v>
      </c>
      <c r="H7" s="30">
        <v>35267747.76</v>
      </c>
      <c r="I7" s="39">
        <f t="shared" si="2"/>
        <v>0</v>
      </c>
      <c r="J7" s="30">
        <v>35267747.76</v>
      </c>
      <c r="K7" s="39">
        <f t="shared" si="3"/>
        <v>0</v>
      </c>
      <c r="L7" s="30">
        <v>35267747.76</v>
      </c>
      <c r="M7" s="39">
        <f t="shared" si="4"/>
        <v>0</v>
      </c>
      <c r="N7" s="30">
        <v>36427747.76</v>
      </c>
      <c r="O7" s="39">
        <f t="shared" si="5"/>
        <v>1160000</v>
      </c>
    </row>
    <row r="8" spans="1:15" ht="12.75">
      <c r="A8" s="21" t="s">
        <v>74</v>
      </c>
      <c r="B8" s="9" t="s">
        <v>75</v>
      </c>
      <c r="C8" s="25">
        <v>476</v>
      </c>
      <c r="D8" s="25">
        <v>476</v>
      </c>
      <c r="E8" s="27">
        <f t="shared" si="0"/>
        <v>0</v>
      </c>
      <c r="F8" s="30">
        <v>476</v>
      </c>
      <c r="G8" s="39">
        <f t="shared" si="1"/>
        <v>0</v>
      </c>
      <c r="H8" s="30">
        <v>476</v>
      </c>
      <c r="I8" s="39">
        <f t="shared" si="2"/>
        <v>0</v>
      </c>
      <c r="J8" s="30">
        <v>476</v>
      </c>
      <c r="K8" s="39">
        <f t="shared" si="3"/>
        <v>0</v>
      </c>
      <c r="L8" s="30">
        <v>476</v>
      </c>
      <c r="M8" s="39">
        <f t="shared" si="4"/>
        <v>0</v>
      </c>
      <c r="N8" s="30">
        <v>476</v>
      </c>
      <c r="O8" s="39">
        <f t="shared" si="5"/>
        <v>0</v>
      </c>
    </row>
    <row r="9" spans="1:15" ht="22.5" customHeight="1">
      <c r="A9" s="21" t="s">
        <v>10</v>
      </c>
      <c r="B9" s="9" t="s">
        <v>11</v>
      </c>
      <c r="C9" s="25">
        <v>1000000</v>
      </c>
      <c r="D9" s="25">
        <v>1000000</v>
      </c>
      <c r="E9" s="27">
        <f t="shared" si="0"/>
        <v>0</v>
      </c>
      <c r="F9" s="30">
        <v>1000000</v>
      </c>
      <c r="G9" s="39">
        <f t="shared" si="1"/>
        <v>0</v>
      </c>
      <c r="H9" s="30">
        <v>1000000</v>
      </c>
      <c r="I9" s="39">
        <f t="shared" si="2"/>
        <v>0</v>
      </c>
      <c r="J9" s="30">
        <v>1000000</v>
      </c>
      <c r="K9" s="39">
        <f t="shared" si="3"/>
        <v>0</v>
      </c>
      <c r="L9" s="30">
        <v>1000000</v>
      </c>
      <c r="M9" s="39">
        <f t="shared" si="4"/>
        <v>0</v>
      </c>
      <c r="N9" s="30">
        <v>1000000</v>
      </c>
      <c r="O9" s="39">
        <f t="shared" si="5"/>
        <v>0</v>
      </c>
    </row>
    <row r="10" spans="1:15" ht="12.75">
      <c r="A10" s="21" t="s">
        <v>12</v>
      </c>
      <c r="B10" s="9" t="s">
        <v>13</v>
      </c>
      <c r="C10" s="25">
        <v>24606244.9</v>
      </c>
      <c r="D10" s="10">
        <v>24530531.02</v>
      </c>
      <c r="E10" s="27">
        <f t="shared" si="0"/>
        <v>-75713.87999999896</v>
      </c>
      <c r="F10" s="32">
        <v>24214107.48</v>
      </c>
      <c r="G10" s="39">
        <f t="shared" si="1"/>
        <v>-316423.5399999991</v>
      </c>
      <c r="H10" s="32">
        <v>25815156.12</v>
      </c>
      <c r="I10" s="39">
        <f t="shared" si="2"/>
        <v>1601048.6400000006</v>
      </c>
      <c r="J10" s="32">
        <v>26786378.11</v>
      </c>
      <c r="K10" s="39">
        <f t="shared" si="3"/>
        <v>971221.9899999984</v>
      </c>
      <c r="L10" s="32">
        <v>24854249.33</v>
      </c>
      <c r="M10" s="39">
        <f t="shared" si="4"/>
        <v>-1932128.7800000012</v>
      </c>
      <c r="N10" s="32">
        <v>24854249.33</v>
      </c>
      <c r="O10" s="39">
        <f t="shared" si="5"/>
        <v>0</v>
      </c>
    </row>
    <row r="11" spans="1:15" ht="13.5">
      <c r="A11" s="20" t="s">
        <v>76</v>
      </c>
      <c r="B11" s="6" t="s">
        <v>78</v>
      </c>
      <c r="C11" s="7">
        <f>C12</f>
        <v>458100</v>
      </c>
      <c r="D11" s="7">
        <f aca="true" t="shared" si="6" ref="D11:N11">D12</f>
        <v>458100</v>
      </c>
      <c r="E11" s="23">
        <f t="shared" si="0"/>
        <v>0</v>
      </c>
      <c r="F11" s="33">
        <f t="shared" si="6"/>
        <v>458100</v>
      </c>
      <c r="G11" s="31">
        <f t="shared" si="1"/>
        <v>0</v>
      </c>
      <c r="H11" s="33">
        <f t="shared" si="6"/>
        <v>458100</v>
      </c>
      <c r="I11" s="31">
        <f t="shared" si="2"/>
        <v>0</v>
      </c>
      <c r="J11" s="33">
        <f t="shared" si="6"/>
        <v>488590</v>
      </c>
      <c r="K11" s="31">
        <f t="shared" si="3"/>
        <v>30490</v>
      </c>
      <c r="L11" s="33">
        <f t="shared" si="6"/>
        <v>488590</v>
      </c>
      <c r="M11" s="31">
        <f t="shared" si="4"/>
        <v>0</v>
      </c>
      <c r="N11" s="33">
        <f t="shared" si="6"/>
        <v>488590</v>
      </c>
      <c r="O11" s="31">
        <f t="shared" si="5"/>
        <v>0</v>
      </c>
    </row>
    <row r="12" spans="1:15" ht="25.5">
      <c r="A12" s="21" t="s">
        <v>77</v>
      </c>
      <c r="B12" s="9" t="s">
        <v>79</v>
      </c>
      <c r="C12" s="25">
        <v>458100</v>
      </c>
      <c r="D12" s="10">
        <v>458100</v>
      </c>
      <c r="E12" s="24">
        <f t="shared" si="0"/>
        <v>0</v>
      </c>
      <c r="F12" s="32">
        <v>458100</v>
      </c>
      <c r="G12" s="39">
        <f t="shared" si="1"/>
        <v>0</v>
      </c>
      <c r="H12" s="32">
        <v>458100</v>
      </c>
      <c r="I12" s="39">
        <f t="shared" si="2"/>
        <v>0</v>
      </c>
      <c r="J12" s="32">
        <v>488590</v>
      </c>
      <c r="K12" s="39">
        <f t="shared" si="3"/>
        <v>30490</v>
      </c>
      <c r="L12" s="32">
        <v>488590</v>
      </c>
      <c r="M12" s="39">
        <f t="shared" si="4"/>
        <v>0</v>
      </c>
      <c r="N12" s="32">
        <v>488590</v>
      </c>
      <c r="O12" s="39">
        <f t="shared" si="5"/>
        <v>0</v>
      </c>
    </row>
    <row r="13" spans="1:15" s="8" customFormat="1" ht="38.25">
      <c r="A13" s="20" t="s">
        <v>14</v>
      </c>
      <c r="B13" s="6" t="s">
        <v>15</v>
      </c>
      <c r="C13" s="7">
        <f>C14+C15+C16</f>
        <v>18688044.05</v>
      </c>
      <c r="D13" s="7">
        <f>D14+D15+D16</f>
        <v>18688044.05</v>
      </c>
      <c r="E13" s="23">
        <f t="shared" si="0"/>
        <v>0</v>
      </c>
      <c r="F13" s="33">
        <f>F14+F15+F16</f>
        <v>18791044.05</v>
      </c>
      <c r="G13" s="31">
        <f t="shared" si="1"/>
        <v>103000</v>
      </c>
      <c r="H13" s="33">
        <f>H14+H15+H16</f>
        <v>18868144.05</v>
      </c>
      <c r="I13" s="31">
        <f t="shared" si="2"/>
        <v>77100</v>
      </c>
      <c r="J13" s="33">
        <f>J14+J15+J16</f>
        <v>18962544.05</v>
      </c>
      <c r="K13" s="31">
        <f t="shared" si="3"/>
        <v>94400</v>
      </c>
      <c r="L13" s="33">
        <f>L14+L15+L16</f>
        <v>18997544.05</v>
      </c>
      <c r="M13" s="31">
        <f t="shared" si="4"/>
        <v>35000</v>
      </c>
      <c r="N13" s="33">
        <f>N14+N15+N16</f>
        <v>19034035.05</v>
      </c>
      <c r="O13" s="31">
        <f t="shared" si="5"/>
        <v>36491</v>
      </c>
    </row>
    <row r="14" spans="1:15" ht="12.75">
      <c r="A14" s="21" t="s">
        <v>16</v>
      </c>
      <c r="B14" s="9" t="s">
        <v>17</v>
      </c>
      <c r="C14" s="25">
        <v>755321</v>
      </c>
      <c r="D14" s="26">
        <v>755321</v>
      </c>
      <c r="E14" s="27">
        <f t="shared" si="0"/>
        <v>0</v>
      </c>
      <c r="F14" s="32">
        <v>755321</v>
      </c>
      <c r="G14" s="39">
        <f t="shared" si="1"/>
        <v>0</v>
      </c>
      <c r="H14" s="32">
        <v>755321</v>
      </c>
      <c r="I14" s="39">
        <f t="shared" si="2"/>
        <v>0</v>
      </c>
      <c r="J14" s="32">
        <v>755321</v>
      </c>
      <c r="K14" s="39">
        <f t="shared" si="3"/>
        <v>0</v>
      </c>
      <c r="L14" s="32">
        <v>755321</v>
      </c>
      <c r="M14" s="39">
        <f t="shared" si="4"/>
        <v>0</v>
      </c>
      <c r="N14" s="32">
        <v>791812</v>
      </c>
      <c r="O14" s="39">
        <f t="shared" si="5"/>
        <v>36491</v>
      </c>
    </row>
    <row r="15" spans="1:15" ht="51">
      <c r="A15" s="21" t="s">
        <v>18</v>
      </c>
      <c r="B15" s="9" t="s">
        <v>19</v>
      </c>
      <c r="C15" s="25">
        <v>17686723.05</v>
      </c>
      <c r="D15" s="26">
        <v>17686723.05</v>
      </c>
      <c r="E15" s="27">
        <f t="shared" si="0"/>
        <v>0</v>
      </c>
      <c r="F15" s="32">
        <v>17786723.05</v>
      </c>
      <c r="G15" s="39">
        <f t="shared" si="1"/>
        <v>100000</v>
      </c>
      <c r="H15" s="32">
        <v>17863823.05</v>
      </c>
      <c r="I15" s="39">
        <f t="shared" si="2"/>
        <v>77100</v>
      </c>
      <c r="J15" s="32">
        <v>17928223.05</v>
      </c>
      <c r="K15" s="39">
        <f t="shared" si="3"/>
        <v>64400</v>
      </c>
      <c r="L15" s="32">
        <v>17963223.05</v>
      </c>
      <c r="M15" s="39">
        <f t="shared" si="4"/>
        <v>35000</v>
      </c>
      <c r="N15" s="32">
        <v>17963223.05</v>
      </c>
      <c r="O15" s="39">
        <f t="shared" si="5"/>
        <v>0</v>
      </c>
    </row>
    <row r="16" spans="1:15" ht="48" customHeight="1">
      <c r="A16" s="21" t="s">
        <v>20</v>
      </c>
      <c r="B16" s="9" t="s">
        <v>21</v>
      </c>
      <c r="C16" s="25">
        <v>246000</v>
      </c>
      <c r="D16" s="26">
        <v>246000</v>
      </c>
      <c r="E16" s="27">
        <f t="shared" si="0"/>
        <v>0</v>
      </c>
      <c r="F16" s="32">
        <v>249000</v>
      </c>
      <c r="G16" s="39">
        <f t="shared" si="1"/>
        <v>3000</v>
      </c>
      <c r="H16" s="32">
        <v>249000</v>
      </c>
      <c r="I16" s="39">
        <f t="shared" si="2"/>
        <v>0</v>
      </c>
      <c r="J16" s="32">
        <v>279000</v>
      </c>
      <c r="K16" s="39">
        <f t="shared" si="3"/>
        <v>30000</v>
      </c>
      <c r="L16" s="32">
        <v>279000</v>
      </c>
      <c r="M16" s="39">
        <f t="shared" si="4"/>
        <v>0</v>
      </c>
      <c r="N16" s="32">
        <v>279000</v>
      </c>
      <c r="O16" s="39">
        <f t="shared" si="5"/>
        <v>0</v>
      </c>
    </row>
    <row r="17" spans="1:15" s="8" customFormat="1" ht="21.75" customHeight="1">
      <c r="A17" s="20" t="s">
        <v>22</v>
      </c>
      <c r="B17" s="6" t="s">
        <v>23</v>
      </c>
      <c r="C17" s="7">
        <f>SUM(C18:C21)</f>
        <v>19359746.419999998</v>
      </c>
      <c r="D17" s="7">
        <f>SUM(D18:D21)</f>
        <v>18852302.779999997</v>
      </c>
      <c r="E17" s="23">
        <f t="shared" si="0"/>
        <v>-507443.6400000006</v>
      </c>
      <c r="F17" s="33">
        <f>SUM(F18:F21)</f>
        <v>18852302.779999997</v>
      </c>
      <c r="G17" s="31">
        <f t="shared" si="1"/>
        <v>0</v>
      </c>
      <c r="H17" s="33">
        <f>SUM(H18:H21)</f>
        <v>18817302.779999997</v>
      </c>
      <c r="I17" s="31">
        <f t="shared" si="2"/>
        <v>-35000</v>
      </c>
      <c r="J17" s="33">
        <f>SUM(J18:J21)</f>
        <v>18556242.779999997</v>
      </c>
      <c r="K17" s="31">
        <f t="shared" si="3"/>
        <v>-261060</v>
      </c>
      <c r="L17" s="33">
        <f>SUM(L18:L21)</f>
        <v>18556242.779999997</v>
      </c>
      <c r="M17" s="31">
        <f t="shared" si="4"/>
        <v>0</v>
      </c>
      <c r="N17" s="33">
        <f>SUM(N18:N21)</f>
        <v>18556242.779999997</v>
      </c>
      <c r="O17" s="31">
        <f t="shared" si="5"/>
        <v>0</v>
      </c>
    </row>
    <row r="18" spans="1:15" ht="12.75">
      <c r="A18" s="21" t="s">
        <v>24</v>
      </c>
      <c r="B18" s="9" t="s">
        <v>25</v>
      </c>
      <c r="C18" s="25">
        <v>192939</v>
      </c>
      <c r="D18" s="25">
        <v>192939</v>
      </c>
      <c r="E18" s="24">
        <f t="shared" si="0"/>
        <v>0</v>
      </c>
      <c r="F18" s="30">
        <v>192939</v>
      </c>
      <c r="G18" s="39">
        <f t="shared" si="1"/>
        <v>0</v>
      </c>
      <c r="H18" s="30">
        <v>192939</v>
      </c>
      <c r="I18" s="39">
        <f t="shared" si="2"/>
        <v>0</v>
      </c>
      <c r="J18" s="30">
        <v>192939</v>
      </c>
      <c r="K18" s="39">
        <f t="shared" si="3"/>
        <v>0</v>
      </c>
      <c r="L18" s="30">
        <v>192939</v>
      </c>
      <c r="M18" s="39">
        <f t="shared" si="4"/>
        <v>0</v>
      </c>
      <c r="N18" s="30">
        <v>192939</v>
      </c>
      <c r="O18" s="39">
        <f t="shared" si="5"/>
        <v>0</v>
      </c>
    </row>
    <row r="19" spans="1:15" ht="12.75">
      <c r="A19" s="21" t="s">
        <v>26</v>
      </c>
      <c r="B19" s="9" t="s">
        <v>27</v>
      </c>
      <c r="C19" s="25">
        <v>18213465.81</v>
      </c>
      <c r="D19" s="25">
        <v>18213465.81</v>
      </c>
      <c r="E19" s="24">
        <f t="shared" si="0"/>
        <v>0</v>
      </c>
      <c r="F19" s="30">
        <v>18213465.81</v>
      </c>
      <c r="G19" s="39">
        <f t="shared" si="1"/>
        <v>0</v>
      </c>
      <c r="H19" s="30">
        <v>18213465.81</v>
      </c>
      <c r="I19" s="39">
        <f t="shared" si="2"/>
        <v>0</v>
      </c>
      <c r="J19" s="30">
        <v>18213465.81</v>
      </c>
      <c r="K19" s="39">
        <f t="shared" si="3"/>
        <v>0</v>
      </c>
      <c r="L19" s="30">
        <v>18213465.81</v>
      </c>
      <c r="M19" s="39">
        <f t="shared" si="4"/>
        <v>0</v>
      </c>
      <c r="N19" s="30">
        <v>18213465.81</v>
      </c>
      <c r="O19" s="39">
        <f t="shared" si="5"/>
        <v>0</v>
      </c>
    </row>
    <row r="20" spans="1:15" ht="12.75">
      <c r="A20" s="21" t="s">
        <v>28</v>
      </c>
      <c r="B20" s="9" t="s">
        <v>29</v>
      </c>
      <c r="C20" s="25">
        <v>4806.61</v>
      </c>
      <c r="D20" s="25">
        <v>4806.61</v>
      </c>
      <c r="E20" s="24">
        <f t="shared" si="0"/>
        <v>0</v>
      </c>
      <c r="F20" s="30">
        <v>4806.61</v>
      </c>
      <c r="G20" s="39">
        <f t="shared" si="1"/>
        <v>0</v>
      </c>
      <c r="H20" s="30">
        <v>4806.61</v>
      </c>
      <c r="I20" s="39">
        <f t="shared" si="2"/>
        <v>0</v>
      </c>
      <c r="J20" s="30">
        <v>4806.61</v>
      </c>
      <c r="K20" s="39">
        <f t="shared" si="3"/>
        <v>0</v>
      </c>
      <c r="L20" s="30">
        <v>4806.61</v>
      </c>
      <c r="M20" s="39">
        <f t="shared" si="4"/>
        <v>0</v>
      </c>
      <c r="N20" s="30">
        <v>4806.61</v>
      </c>
      <c r="O20" s="39">
        <f t="shared" si="5"/>
        <v>0</v>
      </c>
    </row>
    <row r="21" spans="1:15" ht="25.5">
      <c r="A21" s="21" t="s">
        <v>30</v>
      </c>
      <c r="B21" s="9" t="s">
        <v>31</v>
      </c>
      <c r="C21" s="25">
        <v>948535</v>
      </c>
      <c r="D21" s="25">
        <v>441091.36</v>
      </c>
      <c r="E21" s="24">
        <f t="shared" si="0"/>
        <v>-507443.64</v>
      </c>
      <c r="F21" s="30">
        <v>441091.36</v>
      </c>
      <c r="G21" s="39">
        <f t="shared" si="1"/>
        <v>0</v>
      </c>
      <c r="H21" s="30">
        <v>406091.36</v>
      </c>
      <c r="I21" s="39">
        <f t="shared" si="2"/>
        <v>-35000</v>
      </c>
      <c r="J21" s="30">
        <v>145031.36</v>
      </c>
      <c r="K21" s="39">
        <f t="shared" si="3"/>
        <v>-261060</v>
      </c>
      <c r="L21" s="30">
        <v>145031.36</v>
      </c>
      <c r="M21" s="39">
        <f t="shared" si="4"/>
        <v>0</v>
      </c>
      <c r="N21" s="30">
        <v>145031.36</v>
      </c>
      <c r="O21" s="39">
        <f t="shared" si="5"/>
        <v>0</v>
      </c>
    </row>
    <row r="22" spans="1:15" s="8" customFormat="1" ht="25.5">
      <c r="A22" s="20" t="s">
        <v>32</v>
      </c>
      <c r="B22" s="6" t="s">
        <v>33</v>
      </c>
      <c r="C22" s="7">
        <f>SUM(C23:C26)</f>
        <v>71751229.81</v>
      </c>
      <c r="D22" s="7">
        <f>SUM(D23:D26)</f>
        <v>76951887.7</v>
      </c>
      <c r="E22" s="23">
        <f t="shared" si="0"/>
        <v>5200657.890000001</v>
      </c>
      <c r="F22" s="33">
        <f>SUM(F23:F26)</f>
        <v>76842544.7</v>
      </c>
      <c r="G22" s="31">
        <f t="shared" si="1"/>
        <v>-109343</v>
      </c>
      <c r="H22" s="33">
        <f>SUM(H23:H26)</f>
        <v>85551517.52</v>
      </c>
      <c r="I22" s="31">
        <f t="shared" si="2"/>
        <v>8708972.819999993</v>
      </c>
      <c r="J22" s="33">
        <f>SUM(J23:J26)</f>
        <v>86203805.48</v>
      </c>
      <c r="K22" s="31">
        <f t="shared" si="3"/>
        <v>652287.9600000083</v>
      </c>
      <c r="L22" s="33">
        <f>SUM(L23:L26)</f>
        <v>94080857.33</v>
      </c>
      <c r="M22" s="31">
        <f t="shared" si="4"/>
        <v>7877051.849999994</v>
      </c>
      <c r="N22" s="33">
        <f>SUM(N23:N26)</f>
        <v>94080857.33</v>
      </c>
      <c r="O22" s="31">
        <f t="shared" si="5"/>
        <v>0</v>
      </c>
    </row>
    <row r="23" spans="1:15" ht="12.75">
      <c r="A23" s="21" t="s">
        <v>34</v>
      </c>
      <c r="B23" s="9" t="s">
        <v>35</v>
      </c>
      <c r="C23" s="25">
        <v>8870011.2</v>
      </c>
      <c r="D23" s="25">
        <v>8870011.2</v>
      </c>
      <c r="E23" s="24">
        <f t="shared" si="0"/>
        <v>0</v>
      </c>
      <c r="F23" s="30">
        <v>8870011.2</v>
      </c>
      <c r="G23" s="39">
        <f t="shared" si="1"/>
        <v>0</v>
      </c>
      <c r="H23" s="30">
        <v>8870011.2</v>
      </c>
      <c r="I23" s="39">
        <f t="shared" si="2"/>
        <v>0</v>
      </c>
      <c r="J23" s="30">
        <v>8870011.2</v>
      </c>
      <c r="K23" s="39">
        <f t="shared" si="3"/>
        <v>0</v>
      </c>
      <c r="L23" s="30">
        <v>8872686.6</v>
      </c>
      <c r="M23" s="39">
        <f t="shared" si="4"/>
        <v>2675.4000000003725</v>
      </c>
      <c r="N23" s="30">
        <v>8872686.6</v>
      </c>
      <c r="O23" s="39">
        <f t="shared" si="5"/>
        <v>0</v>
      </c>
    </row>
    <row r="24" spans="1:15" ht="12.75">
      <c r="A24" s="21" t="s">
        <v>36</v>
      </c>
      <c r="B24" s="9" t="s">
        <v>37</v>
      </c>
      <c r="C24" s="25">
        <v>8257000</v>
      </c>
      <c r="D24" s="25">
        <v>8257000</v>
      </c>
      <c r="E24" s="24">
        <f t="shared" si="0"/>
        <v>0</v>
      </c>
      <c r="F24" s="30">
        <v>8257000</v>
      </c>
      <c r="G24" s="39">
        <f t="shared" si="1"/>
        <v>0</v>
      </c>
      <c r="H24" s="30">
        <v>8287414.1</v>
      </c>
      <c r="I24" s="39">
        <f t="shared" si="2"/>
        <v>30414.099999999627</v>
      </c>
      <c r="J24" s="30">
        <v>8287414.1</v>
      </c>
      <c r="K24" s="39">
        <f t="shared" si="3"/>
        <v>0</v>
      </c>
      <c r="L24" s="30">
        <v>8587414.1</v>
      </c>
      <c r="M24" s="39">
        <f t="shared" si="4"/>
        <v>300000</v>
      </c>
      <c r="N24" s="30">
        <v>8587414.1</v>
      </c>
      <c r="O24" s="39">
        <f t="shared" si="5"/>
        <v>0</v>
      </c>
    </row>
    <row r="25" spans="1:15" ht="12.75">
      <c r="A25" s="21" t="s">
        <v>38</v>
      </c>
      <c r="B25" s="9" t="s">
        <v>39</v>
      </c>
      <c r="C25" s="25">
        <v>6250000</v>
      </c>
      <c r="D25" s="25">
        <v>11450657.89</v>
      </c>
      <c r="E25" s="24">
        <f t="shared" si="0"/>
        <v>5200657.890000001</v>
      </c>
      <c r="F25" s="30">
        <v>11200657.89</v>
      </c>
      <c r="G25" s="39">
        <f t="shared" si="1"/>
        <v>-250000</v>
      </c>
      <c r="H25" s="30">
        <v>12556419.71</v>
      </c>
      <c r="I25" s="39">
        <f t="shared" si="2"/>
        <v>1355761.8200000003</v>
      </c>
      <c r="J25" s="30">
        <v>12530328.73</v>
      </c>
      <c r="K25" s="39">
        <f t="shared" si="3"/>
        <v>-26090.980000000447</v>
      </c>
      <c r="L25" s="30">
        <v>12480328.73</v>
      </c>
      <c r="M25" s="39">
        <f t="shared" si="4"/>
        <v>-50000</v>
      </c>
      <c r="N25" s="30">
        <v>12480328.73</v>
      </c>
      <c r="O25" s="39">
        <f t="shared" si="5"/>
        <v>0</v>
      </c>
    </row>
    <row r="26" spans="1:15" ht="25.5">
      <c r="A26" s="21" t="s">
        <v>40</v>
      </c>
      <c r="B26" s="9" t="s">
        <v>41</v>
      </c>
      <c r="C26" s="25">
        <v>48374218.61</v>
      </c>
      <c r="D26" s="25">
        <v>48374218.61</v>
      </c>
      <c r="E26" s="24">
        <f t="shared" si="0"/>
        <v>0</v>
      </c>
      <c r="F26" s="30">
        <v>48514875.61</v>
      </c>
      <c r="G26" s="39">
        <f t="shared" si="1"/>
        <v>140657</v>
      </c>
      <c r="H26" s="30">
        <v>55837672.51</v>
      </c>
      <c r="I26" s="39">
        <f t="shared" si="2"/>
        <v>7322796.8999999985</v>
      </c>
      <c r="J26" s="30">
        <v>56516051.45</v>
      </c>
      <c r="K26" s="39">
        <f t="shared" si="3"/>
        <v>678378.9400000051</v>
      </c>
      <c r="L26" s="30">
        <v>64140427.9</v>
      </c>
      <c r="M26" s="39">
        <f t="shared" si="4"/>
        <v>7624376.4499999955</v>
      </c>
      <c r="N26" s="30">
        <v>64140427.9</v>
      </c>
      <c r="O26" s="39">
        <f t="shared" si="5"/>
        <v>0</v>
      </c>
    </row>
    <row r="27" spans="1:15" s="11" customFormat="1" ht="13.5">
      <c r="A27" s="20" t="s">
        <v>84</v>
      </c>
      <c r="B27" s="6" t="s">
        <v>42</v>
      </c>
      <c r="C27" s="7">
        <f>C28</f>
        <v>2360000</v>
      </c>
      <c r="D27" s="7">
        <f>D28</f>
        <v>5063612.6</v>
      </c>
      <c r="E27" s="23">
        <f t="shared" si="0"/>
        <v>2703612.5999999996</v>
      </c>
      <c r="F27" s="33">
        <f>F28</f>
        <v>5063612.6</v>
      </c>
      <c r="G27" s="31">
        <f t="shared" si="1"/>
        <v>0</v>
      </c>
      <c r="H27" s="33">
        <f>H28</f>
        <v>5063612.6</v>
      </c>
      <c r="I27" s="31">
        <f t="shared" si="2"/>
        <v>0</v>
      </c>
      <c r="J27" s="33">
        <f>J28</f>
        <v>5038612.6</v>
      </c>
      <c r="K27" s="31">
        <f t="shared" si="3"/>
        <v>-25000</v>
      </c>
      <c r="L27" s="33">
        <f>L28</f>
        <v>5021112.6</v>
      </c>
      <c r="M27" s="31">
        <f t="shared" si="4"/>
        <v>-17500</v>
      </c>
      <c r="N27" s="33">
        <f>N28</f>
        <v>5021112.6</v>
      </c>
      <c r="O27" s="31">
        <f t="shared" si="5"/>
        <v>0</v>
      </c>
    </row>
    <row r="28" spans="1:15" ht="25.5">
      <c r="A28" s="21" t="s">
        <v>81</v>
      </c>
      <c r="B28" s="9" t="s">
        <v>80</v>
      </c>
      <c r="C28" s="25">
        <v>2360000</v>
      </c>
      <c r="D28" s="10">
        <v>5063612.6</v>
      </c>
      <c r="E28" s="24">
        <f t="shared" si="0"/>
        <v>2703612.5999999996</v>
      </c>
      <c r="F28" s="32">
        <v>5063612.6</v>
      </c>
      <c r="G28" s="39">
        <f t="shared" si="1"/>
        <v>0</v>
      </c>
      <c r="H28" s="32">
        <v>5063612.6</v>
      </c>
      <c r="I28" s="39">
        <f t="shared" si="2"/>
        <v>0</v>
      </c>
      <c r="J28" s="32">
        <v>5038612.6</v>
      </c>
      <c r="K28" s="39">
        <f t="shared" si="3"/>
        <v>-25000</v>
      </c>
      <c r="L28" s="32">
        <v>5021112.6</v>
      </c>
      <c r="M28" s="39">
        <f t="shared" si="4"/>
        <v>-17500</v>
      </c>
      <c r="N28" s="32">
        <v>5021112.6</v>
      </c>
      <c r="O28" s="39">
        <f t="shared" si="5"/>
        <v>0</v>
      </c>
    </row>
    <row r="29" spans="1:15" s="8" customFormat="1" ht="13.5">
      <c r="A29" s="20" t="s">
        <v>43</v>
      </c>
      <c r="B29" s="6" t="s">
        <v>44</v>
      </c>
      <c r="C29" s="7">
        <f>SUM(C30:C34)</f>
        <v>234577215.06</v>
      </c>
      <c r="D29" s="7">
        <f>SUM(D30:D34)</f>
        <v>236912714.69</v>
      </c>
      <c r="E29" s="23">
        <f t="shared" si="0"/>
        <v>2335499.629999995</v>
      </c>
      <c r="F29" s="33">
        <f>SUM(F30:F34)</f>
        <v>238697454.57999998</v>
      </c>
      <c r="G29" s="31">
        <f t="shared" si="1"/>
        <v>1784739.8899999857</v>
      </c>
      <c r="H29" s="33">
        <f>SUM(H30:H34)</f>
        <v>237126148.86</v>
      </c>
      <c r="I29" s="31">
        <f t="shared" si="2"/>
        <v>-1571305.719999969</v>
      </c>
      <c r="J29" s="33">
        <f>SUM(J30:J34)</f>
        <v>237188659.91</v>
      </c>
      <c r="K29" s="31">
        <f t="shared" si="3"/>
        <v>62511.04999998212</v>
      </c>
      <c r="L29" s="33">
        <f>SUM(L30:L34)</f>
        <v>245839168.14000002</v>
      </c>
      <c r="M29" s="31">
        <f t="shared" si="4"/>
        <v>8650508.23000002</v>
      </c>
      <c r="N29" s="33">
        <f>SUM(N30:N34)</f>
        <v>245839168.14000002</v>
      </c>
      <c r="O29" s="31">
        <f t="shared" si="5"/>
        <v>0</v>
      </c>
    </row>
    <row r="30" spans="1:15" ht="12.75">
      <c r="A30" s="21" t="s">
        <v>45</v>
      </c>
      <c r="B30" s="9" t="s">
        <v>46</v>
      </c>
      <c r="C30" s="10">
        <v>91645589.59</v>
      </c>
      <c r="D30" s="10">
        <v>90845589.59</v>
      </c>
      <c r="E30" s="24">
        <f t="shared" si="0"/>
        <v>-800000</v>
      </c>
      <c r="F30" s="32">
        <v>91095589.59</v>
      </c>
      <c r="G30" s="39">
        <f t="shared" si="1"/>
        <v>250000</v>
      </c>
      <c r="H30" s="32">
        <v>83333769.4</v>
      </c>
      <c r="I30" s="39">
        <f t="shared" si="2"/>
        <v>-7761820.189999998</v>
      </c>
      <c r="J30" s="32">
        <v>82165669.4</v>
      </c>
      <c r="K30" s="39">
        <f t="shared" si="3"/>
        <v>-1168100</v>
      </c>
      <c r="L30" s="32">
        <v>90330809.77</v>
      </c>
      <c r="M30" s="39">
        <f t="shared" si="4"/>
        <v>8165140.36999999</v>
      </c>
      <c r="N30" s="32">
        <v>90330809.77</v>
      </c>
      <c r="O30" s="39">
        <f t="shared" si="5"/>
        <v>0</v>
      </c>
    </row>
    <row r="31" spans="1:15" s="8" customFormat="1" ht="12.75">
      <c r="A31" s="21" t="s">
        <v>47</v>
      </c>
      <c r="B31" s="9" t="s">
        <v>48</v>
      </c>
      <c r="C31" s="10">
        <v>96704514.33</v>
      </c>
      <c r="D31" s="10">
        <v>96720013.96</v>
      </c>
      <c r="E31" s="24">
        <f t="shared" si="0"/>
        <v>15499.629999995232</v>
      </c>
      <c r="F31" s="32">
        <v>96720013.96</v>
      </c>
      <c r="G31" s="39">
        <f t="shared" si="1"/>
        <v>0</v>
      </c>
      <c r="H31" s="32">
        <v>101569895.51</v>
      </c>
      <c r="I31" s="39">
        <f t="shared" si="2"/>
        <v>4849881.550000012</v>
      </c>
      <c r="J31" s="32">
        <v>102054245.51</v>
      </c>
      <c r="K31" s="39">
        <f t="shared" si="3"/>
        <v>484350</v>
      </c>
      <c r="L31" s="32">
        <v>103196887.53</v>
      </c>
      <c r="M31" s="39">
        <f t="shared" si="4"/>
        <v>1142642.0199999958</v>
      </c>
      <c r="N31" s="32">
        <v>103196887.53</v>
      </c>
      <c r="O31" s="39">
        <f t="shared" si="5"/>
        <v>0</v>
      </c>
    </row>
    <row r="32" spans="1:15" ht="12.75">
      <c r="A32" s="21" t="s">
        <v>49</v>
      </c>
      <c r="B32" s="9" t="s">
        <v>50</v>
      </c>
      <c r="C32" s="10">
        <v>27725088.58</v>
      </c>
      <c r="D32" s="10">
        <v>27725088.58</v>
      </c>
      <c r="E32" s="24">
        <f t="shared" si="0"/>
        <v>0</v>
      </c>
      <c r="F32" s="32">
        <v>27806828.47</v>
      </c>
      <c r="G32" s="39">
        <f t="shared" si="1"/>
        <v>81739.8900000006</v>
      </c>
      <c r="H32" s="32">
        <v>29544723.21</v>
      </c>
      <c r="I32" s="39">
        <f t="shared" si="2"/>
        <v>1737894.740000002</v>
      </c>
      <c r="J32" s="32">
        <v>29542474.26</v>
      </c>
      <c r="K32" s="39">
        <f t="shared" si="3"/>
        <v>-2248.949999999255</v>
      </c>
      <c r="L32" s="32">
        <v>29635326.1</v>
      </c>
      <c r="M32" s="39">
        <f t="shared" si="4"/>
        <v>92851.83999999985</v>
      </c>
      <c r="N32" s="32">
        <v>29635326.1</v>
      </c>
      <c r="O32" s="39">
        <f t="shared" si="5"/>
        <v>0</v>
      </c>
    </row>
    <row r="33" spans="1:15" ht="12.75">
      <c r="A33" s="21" t="s">
        <v>51</v>
      </c>
      <c r="B33" s="9" t="s">
        <v>52</v>
      </c>
      <c r="C33" s="10">
        <v>1184021.7</v>
      </c>
      <c r="D33" s="10">
        <v>1306391.7</v>
      </c>
      <c r="E33" s="24">
        <f t="shared" si="0"/>
        <v>122370</v>
      </c>
      <c r="F33" s="32">
        <v>1306391.7</v>
      </c>
      <c r="G33" s="39">
        <f t="shared" si="1"/>
        <v>0</v>
      </c>
      <c r="H33" s="32">
        <v>1416891.7</v>
      </c>
      <c r="I33" s="39">
        <f t="shared" si="2"/>
        <v>110500</v>
      </c>
      <c r="J33" s="32">
        <v>1265221.7</v>
      </c>
      <c r="K33" s="39">
        <f t="shared" si="3"/>
        <v>-151670</v>
      </c>
      <c r="L33" s="32">
        <v>1096637.02</v>
      </c>
      <c r="M33" s="39">
        <f t="shared" si="4"/>
        <v>-168584.67999999993</v>
      </c>
      <c r="N33" s="32">
        <v>1096637.02</v>
      </c>
      <c r="O33" s="39">
        <f t="shared" si="5"/>
        <v>0</v>
      </c>
    </row>
    <row r="34" spans="1:15" ht="12.75">
      <c r="A34" s="21" t="s">
        <v>53</v>
      </c>
      <c r="B34" s="9" t="s">
        <v>54</v>
      </c>
      <c r="C34" s="10">
        <v>17318000.86</v>
      </c>
      <c r="D34" s="10">
        <v>20315630.86</v>
      </c>
      <c r="E34" s="24">
        <f t="shared" si="0"/>
        <v>2997630</v>
      </c>
      <c r="F34" s="32">
        <v>21768630.86</v>
      </c>
      <c r="G34" s="39">
        <f t="shared" si="1"/>
        <v>1453000</v>
      </c>
      <c r="H34" s="32">
        <v>21260869.04</v>
      </c>
      <c r="I34" s="39">
        <f t="shared" si="2"/>
        <v>-507761.8200000003</v>
      </c>
      <c r="J34" s="32">
        <v>22161049.04</v>
      </c>
      <c r="K34" s="39">
        <f t="shared" si="3"/>
        <v>900180</v>
      </c>
      <c r="L34" s="32">
        <v>21579507.72</v>
      </c>
      <c r="M34" s="39">
        <f t="shared" si="4"/>
        <v>-581541.3200000003</v>
      </c>
      <c r="N34" s="32">
        <v>21579507.72</v>
      </c>
      <c r="O34" s="39">
        <f t="shared" si="5"/>
        <v>0</v>
      </c>
    </row>
    <row r="35" spans="1:15" s="11" customFormat="1" ht="13.5">
      <c r="A35" s="20" t="s">
        <v>55</v>
      </c>
      <c r="B35" s="6" t="s">
        <v>56</v>
      </c>
      <c r="C35" s="7">
        <f>C36</f>
        <v>8886386.24</v>
      </c>
      <c r="D35" s="7">
        <f>D36</f>
        <v>8886386.24</v>
      </c>
      <c r="E35" s="23">
        <f t="shared" si="0"/>
        <v>0</v>
      </c>
      <c r="F35" s="33">
        <f>F36</f>
        <v>8849486.24</v>
      </c>
      <c r="G35" s="31">
        <f t="shared" si="1"/>
        <v>-36900</v>
      </c>
      <c r="H35" s="33">
        <f>H36</f>
        <v>8849486.24</v>
      </c>
      <c r="I35" s="31">
        <f t="shared" si="2"/>
        <v>0</v>
      </c>
      <c r="J35" s="33">
        <f>J36</f>
        <v>9219486.24</v>
      </c>
      <c r="K35" s="31">
        <f t="shared" si="3"/>
        <v>370000</v>
      </c>
      <c r="L35" s="33">
        <f>L36</f>
        <v>9761011.9</v>
      </c>
      <c r="M35" s="31">
        <f t="shared" si="4"/>
        <v>541525.6600000001</v>
      </c>
      <c r="N35" s="33">
        <f>N36</f>
        <v>9761011.9</v>
      </c>
      <c r="O35" s="31">
        <f t="shared" si="5"/>
        <v>0</v>
      </c>
    </row>
    <row r="36" spans="1:15" s="8" customFormat="1" ht="12.75">
      <c r="A36" s="21" t="s">
        <v>57</v>
      </c>
      <c r="B36" s="9" t="s">
        <v>58</v>
      </c>
      <c r="C36" s="25">
        <v>8886386.24</v>
      </c>
      <c r="D36" s="25">
        <v>8886386.24</v>
      </c>
      <c r="E36" s="24">
        <f t="shared" si="0"/>
        <v>0</v>
      </c>
      <c r="F36" s="30">
        <v>8849486.24</v>
      </c>
      <c r="G36" s="39">
        <f t="shared" si="1"/>
        <v>-36900</v>
      </c>
      <c r="H36" s="30">
        <v>8849486.24</v>
      </c>
      <c r="I36" s="39">
        <f t="shared" si="2"/>
        <v>0</v>
      </c>
      <c r="J36" s="30">
        <v>9219486.24</v>
      </c>
      <c r="K36" s="39">
        <f t="shared" si="3"/>
        <v>370000</v>
      </c>
      <c r="L36" s="30">
        <v>9761011.9</v>
      </c>
      <c r="M36" s="39">
        <f t="shared" si="4"/>
        <v>541525.6600000001</v>
      </c>
      <c r="N36" s="30">
        <v>9761011.9</v>
      </c>
      <c r="O36" s="39">
        <f t="shared" si="5"/>
        <v>0</v>
      </c>
    </row>
    <row r="37" spans="1:15" s="11" customFormat="1" ht="13.5">
      <c r="A37" s="20" t="s">
        <v>59</v>
      </c>
      <c r="B37" s="6" t="s">
        <v>60</v>
      </c>
      <c r="C37" s="7">
        <f>SUM(C38:C40)</f>
        <v>22293400</v>
      </c>
      <c r="D37" s="7">
        <f>SUM(D38:D40)</f>
        <v>22293400</v>
      </c>
      <c r="E37" s="23">
        <f t="shared" si="0"/>
        <v>0</v>
      </c>
      <c r="F37" s="33">
        <f>SUM(F38:F40)</f>
        <v>22293400</v>
      </c>
      <c r="G37" s="31">
        <f t="shared" si="1"/>
        <v>0</v>
      </c>
      <c r="H37" s="33">
        <f>SUM(H38:H40)</f>
        <v>22293400</v>
      </c>
      <c r="I37" s="31">
        <f t="shared" si="2"/>
        <v>0</v>
      </c>
      <c r="J37" s="33">
        <f>SUM(J38:J40)</f>
        <v>21962400</v>
      </c>
      <c r="K37" s="31">
        <f t="shared" si="3"/>
        <v>-331000</v>
      </c>
      <c r="L37" s="33">
        <f>SUM(L38:L40)</f>
        <v>21042400</v>
      </c>
      <c r="M37" s="31">
        <f t="shared" si="4"/>
        <v>-920000</v>
      </c>
      <c r="N37" s="33">
        <f>SUM(N38:N40)</f>
        <v>21042400</v>
      </c>
      <c r="O37" s="31">
        <f t="shared" si="5"/>
        <v>0</v>
      </c>
    </row>
    <row r="38" spans="1:15" s="8" customFormat="1" ht="12.75">
      <c r="A38" s="21" t="s">
        <v>61</v>
      </c>
      <c r="B38" s="9" t="s">
        <v>62</v>
      </c>
      <c r="C38" s="25">
        <v>121000</v>
      </c>
      <c r="D38" s="25">
        <v>121000</v>
      </c>
      <c r="E38" s="24">
        <v>0</v>
      </c>
      <c r="F38" s="30">
        <v>121000</v>
      </c>
      <c r="G38" s="39">
        <f t="shared" si="1"/>
        <v>0</v>
      </c>
      <c r="H38" s="30">
        <v>121000</v>
      </c>
      <c r="I38" s="39">
        <f t="shared" si="2"/>
        <v>0</v>
      </c>
      <c r="J38" s="30">
        <v>105000</v>
      </c>
      <c r="K38" s="39">
        <f t="shared" si="3"/>
        <v>-16000</v>
      </c>
      <c r="L38" s="30">
        <v>105000</v>
      </c>
      <c r="M38" s="39">
        <f t="shared" si="4"/>
        <v>0</v>
      </c>
      <c r="N38" s="30">
        <v>105000</v>
      </c>
      <c r="O38" s="39">
        <f t="shared" si="5"/>
        <v>0</v>
      </c>
    </row>
    <row r="39" spans="1:15" ht="12.75">
      <c r="A39" s="21" t="s">
        <v>63</v>
      </c>
      <c r="B39" s="9" t="s">
        <v>64</v>
      </c>
      <c r="C39" s="25">
        <v>12123600</v>
      </c>
      <c r="D39" s="25">
        <v>12123600</v>
      </c>
      <c r="E39" s="24">
        <v>0</v>
      </c>
      <c r="F39" s="30">
        <v>12123600</v>
      </c>
      <c r="G39" s="39">
        <f t="shared" si="1"/>
        <v>0</v>
      </c>
      <c r="H39" s="30">
        <v>12123600</v>
      </c>
      <c r="I39" s="39">
        <f t="shared" si="2"/>
        <v>0</v>
      </c>
      <c r="J39" s="30">
        <v>11808600</v>
      </c>
      <c r="K39" s="39">
        <f t="shared" si="3"/>
        <v>-315000</v>
      </c>
      <c r="L39" s="30">
        <v>11808600</v>
      </c>
      <c r="M39" s="39">
        <f t="shared" si="4"/>
        <v>0</v>
      </c>
      <c r="N39" s="30">
        <v>11808600</v>
      </c>
      <c r="O39" s="39">
        <f t="shared" si="5"/>
        <v>0</v>
      </c>
    </row>
    <row r="40" spans="1:15" ht="12.75">
      <c r="A40" s="21" t="s">
        <v>65</v>
      </c>
      <c r="B40" s="9" t="s">
        <v>66</v>
      </c>
      <c r="C40" s="25">
        <v>10048800</v>
      </c>
      <c r="D40" s="25">
        <v>10048800</v>
      </c>
      <c r="E40" s="24">
        <v>0</v>
      </c>
      <c r="F40" s="30">
        <v>10048800</v>
      </c>
      <c r="G40" s="39">
        <f t="shared" si="1"/>
        <v>0</v>
      </c>
      <c r="H40" s="30">
        <v>10048800</v>
      </c>
      <c r="I40" s="39">
        <f t="shared" si="2"/>
        <v>0</v>
      </c>
      <c r="J40" s="30">
        <v>10048800</v>
      </c>
      <c r="K40" s="39">
        <f t="shared" si="3"/>
        <v>0</v>
      </c>
      <c r="L40" s="30">
        <v>9128800</v>
      </c>
      <c r="M40" s="39">
        <f t="shared" si="4"/>
        <v>-920000</v>
      </c>
      <c r="N40" s="30">
        <v>9128800</v>
      </c>
      <c r="O40" s="39">
        <f t="shared" si="5"/>
        <v>0</v>
      </c>
    </row>
    <row r="41" spans="1:15" s="11" customFormat="1" ht="13.5">
      <c r="A41" s="20" t="s">
        <v>67</v>
      </c>
      <c r="B41" s="6" t="s">
        <v>68</v>
      </c>
      <c r="C41" s="7">
        <f>C42+C43</f>
        <v>30603648.29</v>
      </c>
      <c r="D41" s="7">
        <f>D42+D43</f>
        <v>30666148.29</v>
      </c>
      <c r="E41" s="23">
        <f>D41-C41</f>
        <v>62500</v>
      </c>
      <c r="F41" s="33">
        <f>F42+F43</f>
        <v>30666148.29</v>
      </c>
      <c r="G41" s="31">
        <f t="shared" si="1"/>
        <v>0</v>
      </c>
      <c r="H41" s="33">
        <f>H42+H43</f>
        <v>29902124.55</v>
      </c>
      <c r="I41" s="31">
        <f t="shared" si="2"/>
        <v>-764023.7399999984</v>
      </c>
      <c r="J41" s="33">
        <f>J42+J43</f>
        <v>28803934.55</v>
      </c>
      <c r="K41" s="31">
        <f t="shared" si="3"/>
        <v>-1098190</v>
      </c>
      <c r="L41" s="33">
        <f>L42+L43</f>
        <v>28803934.55</v>
      </c>
      <c r="M41" s="31">
        <f t="shared" si="4"/>
        <v>0</v>
      </c>
      <c r="N41" s="33">
        <f>N42+N43</f>
        <v>28803934.55</v>
      </c>
      <c r="O41" s="31">
        <f t="shared" si="5"/>
        <v>0</v>
      </c>
    </row>
    <row r="42" spans="1:15" ht="25.5">
      <c r="A42" s="21" t="s">
        <v>69</v>
      </c>
      <c r="B42" s="9" t="s">
        <v>70</v>
      </c>
      <c r="C42" s="28">
        <v>141000</v>
      </c>
      <c r="D42" s="28">
        <v>149000</v>
      </c>
      <c r="E42" s="29">
        <f>D42-C42</f>
        <v>8000</v>
      </c>
      <c r="F42" s="30">
        <v>149000</v>
      </c>
      <c r="G42" s="39">
        <f t="shared" si="1"/>
        <v>0</v>
      </c>
      <c r="H42" s="30">
        <v>149000</v>
      </c>
      <c r="I42" s="39">
        <f t="shared" si="2"/>
        <v>0</v>
      </c>
      <c r="J42" s="30">
        <v>82810</v>
      </c>
      <c r="K42" s="39">
        <f t="shared" si="3"/>
        <v>-66190</v>
      </c>
      <c r="L42" s="30">
        <v>82810</v>
      </c>
      <c r="M42" s="39">
        <f t="shared" si="4"/>
        <v>0</v>
      </c>
      <c r="N42" s="30">
        <v>82810</v>
      </c>
      <c r="O42" s="39">
        <f t="shared" si="5"/>
        <v>0</v>
      </c>
    </row>
    <row r="43" spans="1:15" ht="12.75">
      <c r="A43" s="21" t="s">
        <v>83</v>
      </c>
      <c r="B43" s="9" t="s">
        <v>82</v>
      </c>
      <c r="C43" s="25">
        <v>30462648.29</v>
      </c>
      <c r="D43" s="25">
        <v>30517148.29</v>
      </c>
      <c r="E43" s="29">
        <f>D43-C43</f>
        <v>54500</v>
      </c>
      <c r="F43" s="30">
        <v>30517148.29</v>
      </c>
      <c r="G43" s="39">
        <f t="shared" si="1"/>
        <v>0</v>
      </c>
      <c r="H43" s="30">
        <v>29753124.55</v>
      </c>
      <c r="I43" s="39">
        <f t="shared" si="2"/>
        <v>-764023.7399999984</v>
      </c>
      <c r="J43" s="30">
        <v>28721124.55</v>
      </c>
      <c r="K43" s="39">
        <f t="shared" si="3"/>
        <v>-1032000</v>
      </c>
      <c r="L43" s="30">
        <v>28721124.55</v>
      </c>
      <c r="M43" s="39">
        <f t="shared" si="4"/>
        <v>0</v>
      </c>
      <c r="N43" s="30">
        <v>28721124.55</v>
      </c>
      <c r="O43" s="39">
        <f t="shared" si="5"/>
        <v>0</v>
      </c>
    </row>
    <row r="44" spans="1:15" s="8" customFormat="1" ht="13.5">
      <c r="A44" s="20" t="s">
        <v>85</v>
      </c>
      <c r="B44" s="6" t="s">
        <v>71</v>
      </c>
      <c r="C44" s="7">
        <f>C45</f>
        <v>5231044.89</v>
      </c>
      <c r="D44" s="7">
        <f>D45</f>
        <v>5231044.89</v>
      </c>
      <c r="E44" s="23">
        <f>D44-C44</f>
        <v>0</v>
      </c>
      <c r="F44" s="33">
        <f>F45</f>
        <v>5231044.89</v>
      </c>
      <c r="G44" s="31">
        <f t="shared" si="1"/>
        <v>0</v>
      </c>
      <c r="H44" s="33">
        <f>H45</f>
        <v>5351044.89</v>
      </c>
      <c r="I44" s="31">
        <f t="shared" si="2"/>
        <v>120000</v>
      </c>
      <c r="J44" s="33">
        <f>J45</f>
        <v>5351044.89</v>
      </c>
      <c r="K44" s="31">
        <f t="shared" si="3"/>
        <v>0</v>
      </c>
      <c r="L44" s="33">
        <f>L45</f>
        <v>5351044.89</v>
      </c>
      <c r="M44" s="31">
        <f t="shared" si="4"/>
        <v>0</v>
      </c>
      <c r="N44" s="33">
        <f>N45</f>
        <v>5351044.89</v>
      </c>
      <c r="O44" s="31">
        <f t="shared" si="5"/>
        <v>0</v>
      </c>
    </row>
    <row r="45" spans="1:15" ht="12.75">
      <c r="A45" s="21" t="s">
        <v>72</v>
      </c>
      <c r="B45" s="9" t="s">
        <v>73</v>
      </c>
      <c r="C45" s="25">
        <v>5231044.89</v>
      </c>
      <c r="D45" s="25">
        <v>5231044.89</v>
      </c>
      <c r="E45" s="24">
        <f>D45-C45</f>
        <v>0</v>
      </c>
      <c r="F45" s="30">
        <v>5231044.89</v>
      </c>
      <c r="G45" s="39">
        <f t="shared" si="1"/>
        <v>0</v>
      </c>
      <c r="H45" s="30">
        <v>5351044.89</v>
      </c>
      <c r="I45" s="39">
        <f t="shared" si="2"/>
        <v>120000</v>
      </c>
      <c r="J45" s="30">
        <v>5351044.89</v>
      </c>
      <c r="K45" s="39">
        <f t="shared" si="3"/>
        <v>0</v>
      </c>
      <c r="L45" s="30">
        <v>5351044.89</v>
      </c>
      <c r="M45" s="39">
        <f t="shared" si="4"/>
        <v>0</v>
      </c>
      <c r="N45" s="30">
        <v>5351044.89</v>
      </c>
      <c r="O45" s="39">
        <f t="shared" si="5"/>
        <v>0</v>
      </c>
    </row>
    <row r="46" spans="1:15" s="13" customFormat="1" ht="20.25" customHeight="1">
      <c r="A46" s="86" t="s">
        <v>94</v>
      </c>
      <c r="B46" s="86"/>
      <c r="C46" s="12">
        <f aca="true" t="shared" si="7" ref="C46:O46">C4+C11+C13+C17+C22+C29+C35+C37+C41+C44+C27</f>
        <v>484162535.66</v>
      </c>
      <c r="D46" s="12">
        <f t="shared" si="7"/>
        <v>493881648.26000005</v>
      </c>
      <c r="E46" s="22">
        <f t="shared" si="7"/>
        <v>9719112.599999985</v>
      </c>
      <c r="F46" s="34">
        <f t="shared" si="7"/>
        <v>495306721.61</v>
      </c>
      <c r="G46" s="35">
        <f t="shared" si="7"/>
        <v>1425073.349999994</v>
      </c>
      <c r="H46" s="34">
        <f t="shared" si="7"/>
        <v>503443513.6100001</v>
      </c>
      <c r="I46" s="35">
        <f t="shared" si="7"/>
        <v>8136792.000000026</v>
      </c>
      <c r="J46" s="34">
        <f t="shared" si="7"/>
        <v>503909174.6100001</v>
      </c>
      <c r="K46" s="35">
        <f t="shared" si="7"/>
        <v>465660.9999999851</v>
      </c>
      <c r="L46" s="34">
        <f t="shared" si="7"/>
        <v>518143631.57</v>
      </c>
      <c r="M46" s="35">
        <f t="shared" si="7"/>
        <v>14234456.960000012</v>
      </c>
      <c r="N46" s="34">
        <f t="shared" si="7"/>
        <v>519340122.57</v>
      </c>
      <c r="O46" s="35">
        <f t="shared" si="7"/>
        <v>1196491</v>
      </c>
    </row>
    <row r="48" spans="1:15" s="18" customFormat="1" ht="13.5" hidden="1">
      <c r="A48" s="14"/>
      <c r="B48" s="15"/>
      <c r="C48" s="16">
        <f>2189939043.71-C46</f>
        <v>1705776508.05</v>
      </c>
      <c r="D48" s="16">
        <f>2220970999.03-D46</f>
        <v>1727089350.7700002</v>
      </c>
      <c r="E48" s="17">
        <f>D46-C46-E46</f>
        <v>3.91155481338501E-08</v>
      </c>
      <c r="F48" s="16">
        <f>2220970999.03-F46</f>
        <v>1725664277.42</v>
      </c>
      <c r="G48" s="17">
        <f>F46-E46-G46</f>
        <v>484162535.6600001</v>
      </c>
      <c r="H48" s="16">
        <f>2220970999.03-H46</f>
        <v>1717527485.42</v>
      </c>
      <c r="I48" s="17">
        <f>H46-G46-I46</f>
        <v>493881648.2600001</v>
      </c>
      <c r="J48" s="16">
        <f>2220970999.03-J46</f>
        <v>1717061824.42</v>
      </c>
      <c r="K48" s="17">
        <f>J46-I46-K46</f>
        <v>495306721.6100001</v>
      </c>
      <c r="L48" s="16">
        <f>2220970999.03-L46</f>
        <v>1702827367.4600003</v>
      </c>
      <c r="M48" s="17">
        <f>L46-K46-M46</f>
        <v>503443513.60999995</v>
      </c>
      <c r="N48" s="16">
        <f>2220970999.03-N46</f>
        <v>1701630876.4600003</v>
      </c>
      <c r="O48" s="17">
        <f>N46-M46-O46</f>
        <v>503909174.60999995</v>
      </c>
    </row>
    <row r="49" ht="12.75">
      <c r="C49" s="19"/>
    </row>
    <row r="50" ht="12.75">
      <c r="C50" s="19"/>
    </row>
    <row r="51" ht="12.75">
      <c r="C51" s="19"/>
    </row>
  </sheetData>
  <sheetProtection/>
  <mergeCells count="5">
    <mergeCell ref="A1:O1"/>
    <mergeCell ref="A2:A3"/>
    <mergeCell ref="B2:B3"/>
    <mergeCell ref="C2:O2"/>
    <mergeCell ref="A46:B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fin#spec#2</cp:lastModifiedBy>
  <cp:lastPrinted>2018-05-07T09:00:26Z</cp:lastPrinted>
  <dcterms:created xsi:type="dcterms:W3CDTF">2003-08-14T15:25:08Z</dcterms:created>
  <dcterms:modified xsi:type="dcterms:W3CDTF">2021-08-25T12:29:15Z</dcterms:modified>
  <cp:category/>
  <cp:version/>
  <cp:contentType/>
  <cp:contentStatus/>
</cp:coreProperties>
</file>