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стр.расходов Прил.1" sheetId="4" r:id="rId1"/>
  </sheets>
  <calcPr calcId="145621"/>
</workbook>
</file>

<file path=xl/calcChain.xml><?xml version="1.0" encoding="utf-8"?>
<calcChain xmlns="http://schemas.openxmlformats.org/spreadsheetml/2006/main">
  <c r="N49" i="4" l="1"/>
  <c r="M49" i="4"/>
  <c r="J49" i="4"/>
  <c r="G49" i="4"/>
  <c r="F49" i="4"/>
  <c r="K49" i="4" s="1"/>
  <c r="L48" i="4"/>
  <c r="L50" i="4" s="1"/>
  <c r="I48" i="4"/>
  <c r="F48" i="4"/>
  <c r="F50" i="4" s="1"/>
  <c r="E48" i="4"/>
  <c r="E50" i="4" s="1"/>
  <c r="D48" i="4"/>
  <c r="D50" i="4" s="1"/>
  <c r="N47" i="4"/>
  <c r="M47" i="4"/>
  <c r="K47" i="4"/>
  <c r="J47" i="4"/>
  <c r="H47" i="4"/>
  <c r="G47" i="4"/>
  <c r="N46" i="4"/>
  <c r="M46" i="4"/>
  <c r="K46" i="4"/>
  <c r="J46" i="4"/>
  <c r="H46" i="4"/>
  <c r="G46" i="4"/>
  <c r="L45" i="4"/>
  <c r="N45" i="4" s="1"/>
  <c r="I45" i="4"/>
  <c r="M45" i="4" s="1"/>
  <c r="F45" i="4"/>
  <c r="H45" i="4" s="1"/>
  <c r="E45" i="4"/>
  <c r="G45" i="4" s="1"/>
  <c r="D45" i="4"/>
  <c r="N44" i="4"/>
  <c r="M44" i="4"/>
  <c r="K44" i="4"/>
  <c r="J44" i="4"/>
  <c r="H44" i="4"/>
  <c r="G44" i="4"/>
  <c r="N43" i="4"/>
  <c r="M43" i="4"/>
  <c r="K43" i="4"/>
  <c r="J43" i="4"/>
  <c r="H43" i="4"/>
  <c r="G43" i="4"/>
  <c r="N42" i="4"/>
  <c r="M42" i="4"/>
  <c r="K42" i="4"/>
  <c r="J42" i="4"/>
  <c r="H42" i="4"/>
  <c r="G42" i="4"/>
  <c r="L41" i="4"/>
  <c r="N41" i="4" s="1"/>
  <c r="I41" i="4"/>
  <c r="K41" i="4" s="1"/>
  <c r="F41" i="4"/>
  <c r="J41" i="4" s="1"/>
  <c r="E41" i="4"/>
  <c r="D41" i="4"/>
  <c r="N40" i="4"/>
  <c r="M40" i="4"/>
  <c r="K40" i="4"/>
  <c r="J40" i="4"/>
  <c r="H40" i="4"/>
  <c r="G40" i="4"/>
  <c r="L39" i="4"/>
  <c r="N39" i="4" s="1"/>
  <c r="I39" i="4"/>
  <c r="M39" i="4" s="1"/>
  <c r="F39" i="4"/>
  <c r="H39" i="4" s="1"/>
  <c r="E39" i="4"/>
  <c r="G39" i="4" s="1"/>
  <c r="D39" i="4"/>
  <c r="N38" i="4"/>
  <c r="M38" i="4"/>
  <c r="K38" i="4"/>
  <c r="J38" i="4"/>
  <c r="H38" i="4"/>
  <c r="G38" i="4"/>
  <c r="N37" i="4"/>
  <c r="M37" i="4"/>
  <c r="K37" i="4"/>
  <c r="J37" i="4"/>
  <c r="H37" i="4"/>
  <c r="G37" i="4"/>
  <c r="N36" i="4"/>
  <c r="M36" i="4"/>
  <c r="K36" i="4"/>
  <c r="J36" i="4"/>
  <c r="H36" i="4"/>
  <c r="G36" i="4"/>
  <c r="N35" i="4"/>
  <c r="M35" i="4"/>
  <c r="K35" i="4"/>
  <c r="J35" i="4"/>
  <c r="H35" i="4"/>
  <c r="G35" i="4"/>
  <c r="N34" i="4"/>
  <c r="M34" i="4"/>
  <c r="K34" i="4"/>
  <c r="J34" i="4"/>
  <c r="H34" i="4"/>
  <c r="G34" i="4"/>
  <c r="L33" i="4"/>
  <c r="N33" i="4" s="1"/>
  <c r="I33" i="4"/>
  <c r="K33" i="4" s="1"/>
  <c r="F33" i="4"/>
  <c r="J33" i="4" s="1"/>
  <c r="E33" i="4"/>
  <c r="D33" i="4"/>
  <c r="N32" i="4"/>
  <c r="M32" i="4"/>
  <c r="K32" i="4"/>
  <c r="J32" i="4"/>
  <c r="H32" i="4"/>
  <c r="G32" i="4"/>
  <c r="L31" i="4"/>
  <c r="N31" i="4" s="1"/>
  <c r="I31" i="4"/>
  <c r="M31" i="4" s="1"/>
  <c r="F31" i="4"/>
  <c r="H31" i="4" s="1"/>
  <c r="E31" i="4"/>
  <c r="G31" i="4" s="1"/>
  <c r="D31" i="4"/>
  <c r="L30" i="4"/>
  <c r="M30" i="4" s="1"/>
  <c r="I30" i="4"/>
  <c r="K30" i="4" s="1"/>
  <c r="F30" i="4"/>
  <c r="J30" i="4" s="1"/>
  <c r="N29" i="4"/>
  <c r="M29" i="4"/>
  <c r="K29" i="4"/>
  <c r="J29" i="4"/>
  <c r="H29" i="4"/>
  <c r="G29" i="4"/>
  <c r="N28" i="4"/>
  <c r="M28" i="4"/>
  <c r="J28" i="4"/>
  <c r="G28" i="4"/>
  <c r="F28" i="4"/>
  <c r="K28" i="4" s="1"/>
  <c r="N27" i="4"/>
  <c r="M27" i="4"/>
  <c r="K27" i="4"/>
  <c r="J27" i="4"/>
  <c r="H27" i="4"/>
  <c r="G27" i="4"/>
  <c r="L26" i="4"/>
  <c r="N26" i="4" s="1"/>
  <c r="I26" i="4"/>
  <c r="K26" i="4" s="1"/>
  <c r="F26" i="4"/>
  <c r="J26" i="4" s="1"/>
  <c r="E26" i="4"/>
  <c r="D26" i="4"/>
  <c r="N25" i="4"/>
  <c r="M25" i="4"/>
  <c r="K25" i="4"/>
  <c r="J25" i="4"/>
  <c r="H25" i="4"/>
  <c r="G25" i="4"/>
  <c r="N24" i="4"/>
  <c r="M24" i="4"/>
  <c r="K24" i="4"/>
  <c r="J24" i="4"/>
  <c r="H24" i="4"/>
  <c r="G24" i="4"/>
  <c r="L23" i="4"/>
  <c r="N23" i="4" s="1"/>
  <c r="I23" i="4"/>
  <c r="M23" i="4" s="1"/>
  <c r="G23" i="4"/>
  <c r="F23" i="4"/>
  <c r="H23" i="4" s="1"/>
  <c r="N22" i="4"/>
  <c r="M22" i="4"/>
  <c r="K22" i="4"/>
  <c r="J22" i="4"/>
  <c r="H22" i="4"/>
  <c r="G22" i="4"/>
  <c r="L21" i="4"/>
  <c r="F21" i="4"/>
  <c r="H21" i="4" s="1"/>
  <c r="E21" i="4"/>
  <c r="D21" i="4"/>
  <c r="N20" i="4"/>
  <c r="M20" i="4"/>
  <c r="K20" i="4"/>
  <c r="J20" i="4"/>
  <c r="H20" i="4"/>
  <c r="G20" i="4"/>
  <c r="N19" i="4"/>
  <c r="M19" i="4"/>
  <c r="K19" i="4"/>
  <c r="J19" i="4"/>
  <c r="H19" i="4"/>
  <c r="G19" i="4"/>
  <c r="N18" i="4"/>
  <c r="M18" i="4"/>
  <c r="K18" i="4"/>
  <c r="J18" i="4"/>
  <c r="H18" i="4"/>
  <c r="G18" i="4"/>
  <c r="L17" i="4"/>
  <c r="N17" i="4" s="1"/>
  <c r="I17" i="4"/>
  <c r="J17" i="4" s="1"/>
  <c r="F17" i="4"/>
  <c r="H17" i="4" s="1"/>
  <c r="E17" i="4"/>
  <c r="G17" i="4" s="1"/>
  <c r="D17" i="4"/>
  <c r="N16" i="4"/>
  <c r="M16" i="4"/>
  <c r="K16" i="4"/>
  <c r="J16" i="4"/>
  <c r="H16" i="4"/>
  <c r="G16" i="4"/>
  <c r="L15" i="4"/>
  <c r="N15" i="4" s="1"/>
  <c r="I15" i="4"/>
  <c r="K15" i="4" s="1"/>
  <c r="F15" i="4"/>
  <c r="J15" i="4" s="1"/>
  <c r="E15" i="4"/>
  <c r="D15" i="4"/>
  <c r="N14" i="4"/>
  <c r="M14" i="4"/>
  <c r="K14" i="4"/>
  <c r="J14" i="4"/>
  <c r="H14" i="4"/>
  <c r="G14" i="4"/>
  <c r="N13" i="4"/>
  <c r="M13" i="4"/>
  <c r="K13" i="4"/>
  <c r="J13" i="4"/>
  <c r="H13" i="4"/>
  <c r="G13" i="4"/>
  <c r="N12" i="4"/>
  <c r="M12" i="4"/>
  <c r="K12" i="4"/>
  <c r="J12" i="4"/>
  <c r="H12" i="4"/>
  <c r="G12" i="4"/>
  <c r="L11" i="4"/>
  <c r="N11" i="4" s="1"/>
  <c r="I11" i="4"/>
  <c r="M11" i="4" s="1"/>
  <c r="G11" i="4"/>
  <c r="F11" i="4"/>
  <c r="H11" i="4" s="1"/>
  <c r="N10" i="4"/>
  <c r="M10" i="4"/>
  <c r="K10" i="4"/>
  <c r="J10" i="4"/>
  <c r="H10" i="4"/>
  <c r="G10" i="4"/>
  <c r="N9" i="4"/>
  <c r="M9" i="4"/>
  <c r="K9" i="4"/>
  <c r="J9" i="4"/>
  <c r="H9" i="4"/>
  <c r="G9" i="4"/>
  <c r="L8" i="4"/>
  <c r="F8" i="4"/>
  <c r="G8" i="4" s="1"/>
  <c r="E8" i="4"/>
  <c r="D8" i="4"/>
  <c r="H50" i="4" l="1"/>
  <c r="G50" i="4"/>
  <c r="H8" i="4"/>
  <c r="K11" i="4"/>
  <c r="H15" i="4"/>
  <c r="K17" i="4"/>
  <c r="M17" i="4"/>
  <c r="K23" i="4"/>
  <c r="H26" i="4"/>
  <c r="H30" i="4"/>
  <c r="N30" i="4"/>
  <c r="K31" i="4"/>
  <c r="H33" i="4"/>
  <c r="I8" i="4"/>
  <c r="J11" i="4"/>
  <c r="G15" i="4"/>
  <c r="M15" i="4"/>
  <c r="G21" i="4"/>
  <c r="I21" i="4"/>
  <c r="J23" i="4"/>
  <c r="G26" i="4"/>
  <c r="M26" i="4"/>
  <c r="H28" i="4"/>
  <c r="G30" i="4"/>
  <c r="J31" i="4"/>
  <c r="G33" i="4"/>
  <c r="M33" i="4"/>
  <c r="J39" i="4"/>
  <c r="G41" i="4"/>
  <c r="M41" i="4"/>
  <c r="J45" i="4"/>
  <c r="G48" i="4"/>
  <c r="K48" i="4"/>
  <c r="M48" i="4"/>
  <c r="H49" i="4"/>
  <c r="K39" i="4"/>
  <c r="H41" i="4"/>
  <c r="K45" i="4"/>
  <c r="H48" i="4"/>
  <c r="J48" i="4"/>
  <c r="N48" i="4"/>
  <c r="J21" i="4" l="1"/>
  <c r="K21" i="4"/>
  <c r="N21" i="4"/>
  <c r="M21" i="4"/>
  <c r="K8" i="4"/>
  <c r="J8" i="4"/>
  <c r="N8" i="4"/>
  <c r="I50" i="4"/>
  <c r="M8" i="4"/>
  <c r="J50" i="4" l="1"/>
  <c r="K50" i="4"/>
  <c r="M50" i="4"/>
  <c r="N50" i="4"/>
</calcChain>
</file>

<file path=xl/sharedStrings.xml><?xml version="1.0" encoding="utf-8"?>
<sst xmlns="http://schemas.openxmlformats.org/spreadsheetml/2006/main" count="137" uniqueCount="72">
  <si>
    <t>Наименование</t>
  </si>
  <si>
    <t>Раздел</t>
  </si>
  <si>
    <t>Подраздел</t>
  </si>
  <si>
    <t>ОБЩЕГОСУДАРСТВЕННЫЕ ВОПРОСЫ</t>
  </si>
  <si>
    <t>01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</si>
  <si>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</si>
  <si>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</si>
  <si>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</si>
  <si>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</si>
  <si>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</si>
  <si>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</si>
  <si>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Судебная система</t>
  </si>
  <si>
    <t>05</t>
  </si>
  <si>
    <t xml:space="preserve">  Резервные фонды</t>
  </si>
  <si>
    <t>11</t>
  </si>
  <si>
    <t xml:space="preserve">  Другие общегосударственные вопросы</t>
  </si>
  <si>
    <t>13</t>
  </si>
  <si>
    <t>НАЦИОНАЛЬНАЯ ОБОРОНА</t>
  </si>
  <si>
    <t xml:space="preserve">  Мобилизационная и вневойсковая подготовка</t>
  </si>
  <si>
    <t>НАЦИОНАЛЬНАЯ БЕЗОПАСНОСТЬ И ПРАВООХРАНИТЕЛЬНАЯ ДЕЯТЕЛЬНОСТЬ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</si>
  <si>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</si>
  <si>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</si>
  <si>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</si>
  <si>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</si>
  <si>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</si>
  <si>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</si>
  <si>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 xml:space="preserve">  Сельское хозяйство и рыболовство</t>
  </si>
  <si>
    <t xml:space="preserve">  Дорожное хозяйство (дорожные фонды)</t>
  </si>
  <si>
    <t xml:space="preserve">  Связь и информатика</t>
  </si>
  <si>
    <t>10</t>
  </si>
  <si>
    <t xml:space="preserve">  Другие вопросы в области национальной экономики</t>
  </si>
  <si>
    <t>12</t>
  </si>
  <si>
    <t>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</si>
  <si>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</si>
  <si>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</si>
  <si>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</si>
  <si>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</si>
  <si>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</si>
  <si>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06</t>
  </si>
  <si>
    <t xml:space="preserve">  Другие вопросы в области охраны окружающей среды</t>
  </si>
  <si>
    <t>ОБРАЗОВАНИЕ</t>
  </si>
  <si>
    <t>07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</si>
  <si>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</si>
  <si>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</si>
  <si>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</si>
  <si>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</si>
  <si>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</si>
  <si>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>КУЛЬТУРА И КИНЕМАТОГРАФИЯ</t>
  </si>
  <si>
    <t>08</t>
  </si>
  <si>
    <t xml:space="preserve">  Культура</t>
  </si>
  <si>
    <t>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</si>
  <si>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</si>
  <si>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</si>
  <si>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</si>
  <si>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>ФИЗИЧЕСКАЯ КУЛЬТУРА И СПОРТ</t>
  </si>
  <si>
    <t xml:space="preserve">  Физическая культура</t>
  </si>
  <si>
    <t xml:space="preserve">  Массовый спорт</t>
  </si>
  <si>
    <t>СРЕДСТВА МАССОВОЙ ИНФОРМАЦИИ</t>
  </si>
  <si>
    <t>ВСЕГО РАСХОДОВ</t>
  </si>
  <si>
    <t>проект</t>
  </si>
  <si>
    <t>сумма отклонений к предыдущему году</t>
  </si>
  <si>
    <t>% к предыдущему году</t>
  </si>
  <si>
    <t>руб.</t>
  </si>
  <si>
    <t xml:space="preserve"> Периодическая печать и издательства</t>
  </si>
  <si>
    <t xml:space="preserve">                              к Пояснительной записке</t>
  </si>
  <si>
    <t xml:space="preserve">                                 Приложение 1</t>
  </si>
  <si>
    <t>Ожидаемое исполнение</t>
  </si>
  <si>
    <t>Проект на 2021 год</t>
  </si>
  <si>
    <t>Проект на 2022 год</t>
  </si>
  <si>
    <t xml:space="preserve">Структура расходов бюджета ЗАТО Видяево на 2021-2023 годы:
</t>
  </si>
  <si>
    <t xml:space="preserve">Утверждено Решением Совета депутатов на 2020 год (с изменениями от 17.09.2020 г.) </t>
  </si>
  <si>
    <t>Проект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</si>
</sst>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1">
      <alignment horizontal="center" vertical="center" wrapText="1"/>
    </xf>
    <xf numFmtId="49" fontId="1" fillId="0" borderId="1">
      <alignment horizontal="left" vertical="top" wrapText="1"/>
    </xf>
    <xf numFmtId="4" fontId="1" fillId="4" borderId="1">
      <alignment horizontal="right" vertical="top" shrinkToFit="1"/>
    </xf>
    <xf numFmtId="0" fontId="2" fillId="0" borderId="1">
      <alignment horizontal="left"/>
    </xf>
    <xf numFmtId="4" fontId="2" fillId="5" borderId="1">
      <alignment horizontal="right" vertical="top" shrinkToFit="1"/>
    </xf>
  </cellStyleXfs>
  <cellXfs count="54">
    <xf numFmtId="0" fontId="0" fillId="0" borderId="0" xfId="0"/>
    <xf numFmtId="0" fontId="7" fillId="3" borderId="2" xfId="2" quotePrefix="1" applyNumberFormat="1" applyFont="1" applyFill="1" applyBorder="1" applyProtection="1">
      <alignment horizontal="left" vertical="top" wrapText="1"/>
    </xf>
    <xf numFmtId="0" fontId="7" fillId="3" borderId="2" xfId="2" quotePrefix="1" applyNumberFormat="1" applyFont="1" applyFill="1" applyBorder="1" applyAlignment="1" applyProtection="1">
      <alignment horizontal="center" vertical="top" wrapText="1"/>
    </xf>
    <xf numFmtId="4" fontId="7" fillId="3" borderId="2" xfId="3" applyFont="1" applyFill="1" applyBorder="1" applyAlignment="1" applyProtection="1">
      <alignment horizontal="center" vertical="top" shrinkToFit="1"/>
    </xf>
    <xf numFmtId="0" fontId="8" fillId="0" borderId="0" xfId="0" applyFont="1"/>
    <xf numFmtId="0" fontId="9" fillId="6" borderId="2" xfId="4" applyNumberFormat="1" applyFont="1" applyFill="1" applyBorder="1" applyProtection="1">
      <alignment horizontal="left"/>
    </xf>
    <xf numFmtId="0" fontId="9" fillId="6" borderId="2" xfId="4" applyNumberFormat="1" applyFont="1" applyFill="1" applyBorder="1" applyAlignment="1" applyProtection="1">
      <alignment horizontal="center"/>
    </xf>
    <xf numFmtId="4" fontId="7" fillId="3" borderId="7" xfId="3" applyFont="1" applyFill="1" applyBorder="1" applyAlignment="1" applyProtection="1">
      <alignment horizontal="center" vertical="top" shrinkToFit="1"/>
    </xf>
    <xf numFmtId="4" fontId="7" fillId="3" borderId="8" xfId="3" applyFont="1" applyFill="1" applyBorder="1" applyAlignment="1" applyProtection="1">
      <alignment horizontal="center" vertical="top" shrinkToFit="1"/>
    </xf>
    <xf numFmtId="4" fontId="9" fillId="6" borderId="9" xfId="3" applyFont="1" applyFill="1" applyBorder="1" applyAlignment="1" applyProtection="1">
      <alignment horizontal="center" vertical="top" shrinkToFit="1"/>
    </xf>
    <xf numFmtId="4" fontId="9" fillId="6" borderId="10" xfId="3" applyFont="1" applyFill="1" applyBorder="1" applyAlignment="1" applyProtection="1">
      <alignment horizontal="center" vertical="top" shrinkToFit="1"/>
    </xf>
    <xf numFmtId="0" fontId="7" fillId="3" borderId="3" xfId="2" quotePrefix="1" applyNumberFormat="1" applyFont="1" applyFill="1" applyBorder="1" applyAlignment="1" applyProtection="1">
      <alignment horizontal="center" vertical="top" wrapText="1"/>
    </xf>
    <xf numFmtId="0" fontId="9" fillId="6" borderId="3" xfId="4" applyNumberFormat="1" applyFont="1" applyFill="1" applyBorder="1" applyAlignment="1" applyProtection="1">
      <alignment horizontal="center"/>
    </xf>
    <xf numFmtId="4" fontId="3" fillId="3" borderId="7" xfId="3" applyFont="1" applyFill="1" applyBorder="1" applyProtection="1">
      <alignment horizontal="right" vertical="top" shrinkToFit="1"/>
    </xf>
    <xf numFmtId="0" fontId="8" fillId="0" borderId="0" xfId="0" applyFont="1" applyAlignment="1">
      <alignment horizontal="right"/>
    </xf>
    <xf numFmtId="0" fontId="7" fillId="6" borderId="2" xfId="2" quotePrefix="1" applyNumberFormat="1" applyFont="1" applyFill="1" applyBorder="1" applyProtection="1">
      <alignment horizontal="left" vertical="top" wrapText="1"/>
    </xf>
    <xf numFmtId="0" fontId="7" fillId="6" borderId="2" xfId="2" quotePrefix="1" applyNumberFormat="1" applyFont="1" applyFill="1" applyBorder="1" applyAlignment="1" applyProtection="1">
      <alignment horizontal="center" vertical="top" wrapText="1"/>
    </xf>
    <xf numFmtId="0" fontId="7" fillId="6" borderId="3" xfId="2" applyNumberFormat="1" applyFont="1" applyFill="1" applyBorder="1" applyAlignment="1" applyProtection="1">
      <alignment horizontal="center" vertical="top" wrapText="1"/>
    </xf>
    <xf numFmtId="4" fontId="7" fillId="6" borderId="7" xfId="3" applyFont="1" applyFill="1" applyBorder="1" applyAlignment="1" applyProtection="1">
      <alignment horizontal="center" vertical="top" shrinkToFit="1"/>
    </xf>
    <xf numFmtId="4" fontId="7" fillId="6" borderId="2" xfId="3" applyFont="1" applyFill="1" applyBorder="1" applyAlignment="1" applyProtection="1">
      <alignment horizontal="center" vertical="top" shrinkToFit="1"/>
    </xf>
    <xf numFmtId="4" fontId="7" fillId="6" borderId="8" xfId="3" applyFont="1" applyFill="1" applyBorder="1" applyAlignment="1" applyProtection="1">
      <alignment horizontal="center" vertical="top" shrinkToFit="1"/>
    </xf>
    <xf numFmtId="4" fontId="3" fillId="6" borderId="2" xfId="3" applyFont="1" applyFill="1" applyBorder="1" applyProtection="1">
      <alignment horizontal="right" vertical="top" shrinkToFit="1"/>
    </xf>
    <xf numFmtId="4" fontId="3" fillId="3" borderId="2" xfId="3" applyFont="1" applyFill="1" applyBorder="1" applyProtection="1">
      <alignment horizontal="right" vertical="top" shrinkToFit="1"/>
    </xf>
    <xf numFmtId="4" fontId="3" fillId="3" borderId="11" xfId="3" applyFont="1" applyFill="1" applyBorder="1" applyProtection="1">
      <alignment horizontal="right" vertical="top" shrinkToFit="1"/>
    </xf>
    <xf numFmtId="4" fontId="12" fillId="3" borderId="7" xfId="3" applyFont="1" applyFill="1" applyBorder="1" applyProtection="1">
      <alignment horizontal="right" vertical="top" shrinkToFit="1"/>
    </xf>
    <xf numFmtId="4" fontId="7" fillId="3" borderId="3" xfId="3" applyFont="1" applyFill="1" applyBorder="1" applyAlignment="1" applyProtection="1">
      <alignment horizontal="center" vertical="top" shrinkToFit="1"/>
    </xf>
    <xf numFmtId="0" fontId="8" fillId="0" borderId="0" xfId="0" applyFont="1" applyAlignment="1">
      <alignment horizontal="right"/>
    </xf>
    <xf numFmtId="4" fontId="5" fillId="3" borderId="7" xfId="3" applyFont="1" applyFill="1" applyBorder="1" applyAlignment="1" applyProtection="1">
      <alignment horizontal="center" vertical="top" shrinkToFit="1"/>
    </xf>
    <xf numFmtId="4" fontId="7" fillId="6" borderId="3" xfId="3" applyFont="1" applyFill="1" applyBorder="1" applyAlignment="1" applyProtection="1">
      <alignment horizontal="center" vertical="top" shrinkToFit="1"/>
    </xf>
    <xf numFmtId="4" fontId="10" fillId="6" borderId="2" xfId="5" applyFont="1" applyFill="1" applyBorder="1" applyProtection="1">
      <alignment horizontal="right" vertical="top" shrinkToFit="1"/>
    </xf>
    <xf numFmtId="4" fontId="9" fillId="6" borderId="17" xfId="3" applyFont="1" applyFill="1" applyBorder="1" applyAlignment="1" applyProtection="1">
      <alignment horizontal="center" vertical="top" shrinkToFit="1"/>
    </xf>
    <xf numFmtId="0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Fill="1" applyBorder="1" applyAlignment="1">
      <alignment horizontal="center" vertical="center" wrapText="1"/>
    </xf>
    <xf numFmtId="0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1" applyNumberFormat="1" applyFont="1" applyFill="1" applyBorder="1" applyAlignment="1" applyProtection="1">
      <alignment horizontal="center" vertical="center" wrapText="1"/>
      <protection locked="0"/>
    </xf>
  </cellXfs>
  <cellStyles count="6">
    <cellStyle name="xl29" xfId="1"/>
    <cellStyle name="xl33" xfId="4"/>
    <cellStyle name="xl34" xfId="5"/>
    <cellStyle name="xl38" xfId="2"/>
    <cellStyle name="xl39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topLeftCell="A38" zoomScale="60" zoomScaleNormal="100" workbookViewId="0">
      <selection activeCell="D10" sqref="D10"/>
    </sheetView>
  </sheetViews>
  <sheetFormatPr defaultRowHeight="14.4" x14ac:dyDescent="0.3"/>
  <cols>
    <col min="1" max="1" width="30.109375" customWidth="1"/>
    <col min="2" max="2" width="6.6640625" customWidth="1"/>
    <col min="3" max="3" width="6" customWidth="1"/>
    <col min="4" max="4" width="11.6640625" customWidth="1"/>
    <col min="5" max="5" width="12" customWidth="1"/>
    <col min="6" max="6" width="11.44140625" customWidth="1"/>
    <col min="7" max="7" width="12.77734375" customWidth="1"/>
    <col min="8" max="8" width="11.6640625" customWidth="1"/>
    <col min="9" max="9" width="13.5546875" customWidth="1"/>
    <col min="10" max="10" width="8.44140625" customWidth="1"/>
    <col min="11" max="11" width="12" customWidth="1"/>
    <col min="12" max="12" width="13" customWidth="1"/>
    <col min="13" max="13" width="9.6640625" customWidth="1"/>
  </cols>
  <sheetData>
    <row r="1" spans="1:14" x14ac:dyDescent="0.3">
      <c r="A1" s="4"/>
      <c r="B1" s="4"/>
      <c r="C1" s="4"/>
      <c r="D1" s="4"/>
      <c r="E1" s="4"/>
      <c r="F1" s="4"/>
      <c r="G1" s="4"/>
      <c r="H1" s="4"/>
      <c r="I1" s="4"/>
      <c r="J1" s="14"/>
      <c r="K1" s="43" t="s">
        <v>65</v>
      </c>
      <c r="L1" s="43"/>
      <c r="M1" s="43"/>
      <c r="N1" s="43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3" t="s">
        <v>64</v>
      </c>
      <c r="K2" s="43"/>
      <c r="L2" s="43"/>
      <c r="M2" s="43"/>
      <c r="N2" s="43"/>
    </row>
    <row r="3" spans="1:14" ht="17.399999999999999" customHeight="1" x14ac:dyDescent="0.3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" thickBo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6" t="s">
        <v>62</v>
      </c>
    </row>
    <row r="5" spans="1:14" s="4" customFormat="1" ht="13.95" customHeight="1" x14ac:dyDescent="0.25">
      <c r="A5" s="46" t="s">
        <v>0</v>
      </c>
      <c r="B5" s="47" t="s">
        <v>1</v>
      </c>
      <c r="C5" s="48" t="s">
        <v>2</v>
      </c>
      <c r="D5" s="49" t="s">
        <v>70</v>
      </c>
      <c r="E5" s="52" t="s">
        <v>66</v>
      </c>
      <c r="F5" s="37" t="s">
        <v>67</v>
      </c>
      <c r="G5" s="38"/>
      <c r="H5" s="39"/>
      <c r="I5" s="37" t="s">
        <v>68</v>
      </c>
      <c r="J5" s="38"/>
      <c r="K5" s="39"/>
      <c r="L5" s="37" t="s">
        <v>71</v>
      </c>
      <c r="M5" s="38"/>
      <c r="N5" s="40"/>
    </row>
    <row r="6" spans="1:14" ht="15" customHeight="1" x14ac:dyDescent="0.3">
      <c r="A6" s="46"/>
      <c r="B6" s="47"/>
      <c r="C6" s="48"/>
      <c r="D6" s="50"/>
      <c r="E6" s="53"/>
      <c r="F6" s="31" t="s">
        <v>59</v>
      </c>
      <c r="G6" s="33" t="s">
        <v>60</v>
      </c>
      <c r="H6" s="35" t="s">
        <v>61</v>
      </c>
      <c r="I6" s="31" t="s">
        <v>59</v>
      </c>
      <c r="J6" s="33" t="s">
        <v>60</v>
      </c>
      <c r="K6" s="35" t="s">
        <v>61</v>
      </c>
      <c r="L6" s="31" t="s">
        <v>59</v>
      </c>
      <c r="M6" s="33" t="s">
        <v>60</v>
      </c>
      <c r="N6" s="41" t="s">
        <v>61</v>
      </c>
    </row>
    <row r="7" spans="1:14" ht="118.95" customHeight="1" x14ac:dyDescent="0.3">
      <c r="A7" s="46"/>
      <c r="B7" s="47"/>
      <c r="C7" s="48"/>
      <c r="D7" s="51"/>
      <c r="E7" s="53"/>
      <c r="F7" s="32"/>
      <c r="G7" s="34"/>
      <c r="H7" s="36"/>
      <c r="I7" s="32"/>
      <c r="J7" s="34"/>
      <c r="K7" s="36"/>
      <c r="L7" s="32"/>
      <c r="M7" s="34"/>
      <c r="N7" s="42"/>
    </row>
    <row r="8" spans="1:14" ht="27.6" customHeight="1" x14ac:dyDescent="0.3">
      <c r="A8" s="15" t="s">
        <v>3</v>
      </c>
      <c r="B8" s="16" t="s">
        <v>4</v>
      </c>
      <c r="C8" s="17"/>
      <c r="D8" s="21">
        <f>D9+D10+D11+D12+D13+D14</f>
        <v>71162632.120000005</v>
      </c>
      <c r="E8" s="21">
        <f>E9+E10+E11+E12+E13+E14</f>
        <v>72133854.109999999</v>
      </c>
      <c r="F8" s="21">
        <f>F9+F10+F11+F12+F13+F14</f>
        <v>77836890.609999999</v>
      </c>
      <c r="G8" s="19">
        <f t="shared" ref="G8:G47" si="0">F8-E8</f>
        <v>5703036.5</v>
      </c>
      <c r="H8" s="20">
        <f t="shared" ref="H8:H50" si="1">F8/E8*100</f>
        <v>107.90618575752681</v>
      </c>
      <c r="I8" s="21">
        <f>I9+I10+I11+I12+I13+I14</f>
        <v>76321560.780000001</v>
      </c>
      <c r="J8" s="19">
        <f>I8-F8</f>
        <v>-1515329.8299999982</v>
      </c>
      <c r="K8" s="20">
        <f>I8/F8*100</f>
        <v>98.0531984022942</v>
      </c>
      <c r="L8" s="21">
        <f>L9+L10+L11+L12+L13+L14</f>
        <v>79626609.420000002</v>
      </c>
      <c r="M8" s="19">
        <f>L8-I8</f>
        <v>3305048.6400000006</v>
      </c>
      <c r="N8" s="28">
        <f>L8/I8*100</f>
        <v>104.33042590615638</v>
      </c>
    </row>
    <row r="9" spans="1:14" ht="54.6" customHeight="1" x14ac:dyDescent="0.3">
      <c r="A9" s="1" t="s">
        <v>5</v>
      </c>
      <c r="B9" s="2" t="s">
        <v>4</v>
      </c>
      <c r="C9" s="11" t="s">
        <v>6</v>
      </c>
      <c r="D9" s="22">
        <v>2409003</v>
      </c>
      <c r="E9" s="23">
        <v>2409003</v>
      </c>
      <c r="F9" s="7">
        <v>2604000</v>
      </c>
      <c r="G9" s="3">
        <f t="shared" si="0"/>
        <v>194997</v>
      </c>
      <c r="H9" s="8">
        <f t="shared" si="1"/>
        <v>108.09451046760839</v>
      </c>
      <c r="I9" s="13">
        <v>2604000</v>
      </c>
      <c r="J9" s="3">
        <f t="shared" ref="J9:J49" si="2">I9-F9</f>
        <v>0</v>
      </c>
      <c r="K9" s="8">
        <f t="shared" ref="K9:K49" si="3">I9/F9*100</f>
        <v>100</v>
      </c>
      <c r="L9" s="13">
        <v>2604000</v>
      </c>
      <c r="M9" s="3">
        <f t="shared" ref="M9:M50" si="4">L9-I9</f>
        <v>0</v>
      </c>
      <c r="N9" s="25">
        <f t="shared" ref="N9:N50" si="5">L9/I9*100</f>
        <v>100</v>
      </c>
    </row>
    <row r="10" spans="1:14" ht="89.4" customHeight="1" x14ac:dyDescent="0.3">
      <c r="A10" s="1" t="s">
        <v>7</v>
      </c>
      <c r="B10" s="2" t="s">
        <v>4</v>
      </c>
      <c r="C10" s="11" t="s">
        <v>8</v>
      </c>
      <c r="D10" s="22">
        <v>6670249.2400000002</v>
      </c>
      <c r="E10" s="23">
        <v>6670249.2400000002</v>
      </c>
      <c r="F10" s="7">
        <v>6981826.1699999999</v>
      </c>
      <c r="G10" s="3">
        <f t="shared" si="0"/>
        <v>311576.9299999997</v>
      </c>
      <c r="H10" s="8">
        <f t="shared" si="1"/>
        <v>104.67114374274867</v>
      </c>
      <c r="I10" s="13">
        <v>6981826.1699999999</v>
      </c>
      <c r="J10" s="3">
        <f t="shared" si="2"/>
        <v>0</v>
      </c>
      <c r="K10" s="8">
        <f t="shared" si="3"/>
        <v>100</v>
      </c>
      <c r="L10" s="13">
        <v>6981826.1699999999</v>
      </c>
      <c r="M10" s="3">
        <f t="shared" si="4"/>
        <v>0</v>
      </c>
      <c r="N10" s="25">
        <f t="shared" si="5"/>
        <v>100</v>
      </c>
    </row>
    <row r="11" spans="1:14" ht="95.25" customHeight="1" x14ac:dyDescent="0.3">
      <c r="A11" s="1" t="s">
        <v>9</v>
      </c>
      <c r="B11" s="2" t="s">
        <v>4</v>
      </c>
      <c r="C11" s="11" t="s">
        <v>10</v>
      </c>
      <c r="D11" s="22">
        <v>35267747.759999998</v>
      </c>
      <c r="E11" s="23">
        <v>35267747.759999998</v>
      </c>
      <c r="F11" s="7">
        <f>36534173.83+1000</f>
        <v>36535173.829999998</v>
      </c>
      <c r="G11" s="3">
        <f t="shared" si="0"/>
        <v>1267426.0700000003</v>
      </c>
      <c r="H11" s="8">
        <f t="shared" si="1"/>
        <v>103.59372557222804</v>
      </c>
      <c r="I11" s="13">
        <f>36534173.83+1000</f>
        <v>36535173.829999998</v>
      </c>
      <c r="J11" s="3">
        <f t="shared" si="2"/>
        <v>0</v>
      </c>
      <c r="K11" s="8">
        <f t="shared" si="3"/>
        <v>100</v>
      </c>
      <c r="L11" s="13">
        <f>36534173.83+1000</f>
        <v>36535173.829999998</v>
      </c>
      <c r="M11" s="3">
        <f t="shared" si="4"/>
        <v>0</v>
      </c>
      <c r="N11" s="25">
        <f t="shared" si="5"/>
        <v>100</v>
      </c>
    </row>
    <row r="12" spans="1:14" ht="20.100000000000001" customHeight="1" x14ac:dyDescent="0.3">
      <c r="A12" s="1" t="s">
        <v>11</v>
      </c>
      <c r="B12" s="2" t="s">
        <v>4</v>
      </c>
      <c r="C12" s="11" t="s">
        <v>12</v>
      </c>
      <c r="D12" s="22">
        <v>476</v>
      </c>
      <c r="E12" s="23">
        <v>476</v>
      </c>
      <c r="F12" s="7">
        <v>640.57000000000005</v>
      </c>
      <c r="G12" s="3">
        <f t="shared" si="0"/>
        <v>164.57000000000005</v>
      </c>
      <c r="H12" s="8">
        <f t="shared" si="1"/>
        <v>134.57352941176472</v>
      </c>
      <c r="I12" s="13">
        <v>6126.92</v>
      </c>
      <c r="J12" s="3">
        <f t="shared" si="2"/>
        <v>5486.35</v>
      </c>
      <c r="K12" s="8">
        <f t="shared" si="3"/>
        <v>956.47938554724692</v>
      </c>
      <c r="L12" s="13">
        <v>264.81</v>
      </c>
      <c r="M12" s="3">
        <f t="shared" si="4"/>
        <v>-5862.11</v>
      </c>
      <c r="N12" s="25">
        <f t="shared" si="5"/>
        <v>4.322073733621461</v>
      </c>
    </row>
    <row r="13" spans="1:14" ht="20.100000000000001" customHeight="1" x14ac:dyDescent="0.3">
      <c r="A13" s="1" t="s">
        <v>13</v>
      </c>
      <c r="B13" s="2" t="s">
        <v>4</v>
      </c>
      <c r="C13" s="11" t="s">
        <v>14</v>
      </c>
      <c r="D13" s="22">
        <v>1000000</v>
      </c>
      <c r="E13" s="23">
        <v>1000000</v>
      </c>
      <c r="F13" s="7">
        <v>1000000</v>
      </c>
      <c r="G13" s="3">
        <f t="shared" si="0"/>
        <v>0</v>
      </c>
      <c r="H13" s="8">
        <f t="shared" si="1"/>
        <v>100</v>
      </c>
      <c r="I13" s="13">
        <v>1000000</v>
      </c>
      <c r="J13" s="3">
        <f t="shared" si="2"/>
        <v>0</v>
      </c>
      <c r="K13" s="8">
        <f t="shared" si="3"/>
        <v>100</v>
      </c>
      <c r="L13" s="13">
        <v>1000000</v>
      </c>
      <c r="M13" s="3">
        <f t="shared" si="4"/>
        <v>0</v>
      </c>
      <c r="N13" s="25">
        <f t="shared" si="5"/>
        <v>100</v>
      </c>
    </row>
    <row r="14" spans="1:14" ht="32.4" customHeight="1" x14ac:dyDescent="0.3">
      <c r="A14" s="1" t="s">
        <v>15</v>
      </c>
      <c r="B14" s="2" t="s">
        <v>4</v>
      </c>
      <c r="C14" s="11" t="s">
        <v>16</v>
      </c>
      <c r="D14" s="22">
        <v>25815156.120000001</v>
      </c>
      <c r="E14" s="23">
        <v>26786378.109999999</v>
      </c>
      <c r="F14" s="7">
        <v>30715250.039999999</v>
      </c>
      <c r="G14" s="3">
        <f t="shared" si="0"/>
        <v>3928871.9299999997</v>
      </c>
      <c r="H14" s="8">
        <f t="shared" si="1"/>
        <v>114.66742503919653</v>
      </c>
      <c r="I14" s="13">
        <v>29194433.859999999</v>
      </c>
      <c r="J14" s="3">
        <f t="shared" si="2"/>
        <v>-1520816.1799999997</v>
      </c>
      <c r="K14" s="8">
        <f t="shared" si="3"/>
        <v>95.048660915931123</v>
      </c>
      <c r="L14" s="13">
        <v>32505344.609999999</v>
      </c>
      <c r="M14" s="3">
        <f t="shared" si="4"/>
        <v>3310910.75</v>
      </c>
      <c r="N14" s="25">
        <f t="shared" si="5"/>
        <v>111.3408972610233</v>
      </c>
    </row>
    <row r="15" spans="1:14" ht="20.100000000000001" customHeight="1" x14ac:dyDescent="0.3">
      <c r="A15" s="15" t="s">
        <v>17</v>
      </c>
      <c r="B15" s="16" t="s">
        <v>6</v>
      </c>
      <c r="C15" s="17"/>
      <c r="D15" s="21">
        <f>D16</f>
        <v>458100</v>
      </c>
      <c r="E15" s="21">
        <f>E16</f>
        <v>488590</v>
      </c>
      <c r="F15" s="21">
        <f>F16</f>
        <v>496700</v>
      </c>
      <c r="G15" s="19">
        <f t="shared" si="0"/>
        <v>8110</v>
      </c>
      <c r="H15" s="20">
        <f t="shared" si="1"/>
        <v>101.65987842567388</v>
      </c>
      <c r="I15" s="21">
        <f>I16</f>
        <v>502000</v>
      </c>
      <c r="J15" s="19">
        <f t="shared" si="2"/>
        <v>5300</v>
      </c>
      <c r="K15" s="20">
        <f t="shared" si="3"/>
        <v>101.06704248037045</v>
      </c>
      <c r="L15" s="21">
        <f>L16</f>
        <v>522100</v>
      </c>
      <c r="M15" s="19">
        <f t="shared" si="4"/>
        <v>20100</v>
      </c>
      <c r="N15" s="28">
        <f t="shared" si="5"/>
        <v>104.00398406374502</v>
      </c>
    </row>
    <row r="16" spans="1:14" ht="32.25" customHeight="1" x14ac:dyDescent="0.3">
      <c r="A16" s="1" t="s">
        <v>18</v>
      </c>
      <c r="B16" s="2" t="s">
        <v>6</v>
      </c>
      <c r="C16" s="11" t="s">
        <v>8</v>
      </c>
      <c r="D16" s="22">
        <v>458100</v>
      </c>
      <c r="E16" s="23">
        <v>488590</v>
      </c>
      <c r="F16" s="7">
        <v>496700</v>
      </c>
      <c r="G16" s="3">
        <f t="shared" si="0"/>
        <v>8110</v>
      </c>
      <c r="H16" s="8">
        <f t="shared" si="1"/>
        <v>101.65987842567388</v>
      </c>
      <c r="I16" s="13">
        <v>502000</v>
      </c>
      <c r="J16" s="3">
        <f t="shared" si="2"/>
        <v>5300</v>
      </c>
      <c r="K16" s="8">
        <f t="shared" si="3"/>
        <v>101.06704248037045</v>
      </c>
      <c r="L16" s="13">
        <v>522100</v>
      </c>
      <c r="M16" s="3">
        <f t="shared" si="4"/>
        <v>20100</v>
      </c>
      <c r="N16" s="25">
        <f t="shared" si="5"/>
        <v>104.00398406374502</v>
      </c>
    </row>
    <row r="17" spans="1:14" ht="62.4" customHeight="1" x14ac:dyDescent="0.3">
      <c r="A17" s="15" t="s">
        <v>19</v>
      </c>
      <c r="B17" s="16" t="s">
        <v>8</v>
      </c>
      <c r="C17" s="17"/>
      <c r="D17" s="21">
        <f>D18+D19+D20</f>
        <v>18868144.050000001</v>
      </c>
      <c r="E17" s="21">
        <f>E18+E19+E20</f>
        <v>18962544.050000001</v>
      </c>
      <c r="F17" s="21">
        <f>F18+F19+F20</f>
        <v>19910273.050000001</v>
      </c>
      <c r="G17" s="19">
        <f t="shared" si="0"/>
        <v>947729</v>
      </c>
      <c r="H17" s="20">
        <f t="shared" si="1"/>
        <v>104.99790005761385</v>
      </c>
      <c r="I17" s="21">
        <f>I18+I19+I20</f>
        <v>19712595.120000001</v>
      </c>
      <c r="J17" s="19">
        <f t="shared" si="2"/>
        <v>-197677.9299999997</v>
      </c>
      <c r="K17" s="20">
        <f t="shared" si="3"/>
        <v>99.007156107284018</v>
      </c>
      <c r="L17" s="21">
        <f>L18+L19+L20</f>
        <v>20186241.120000001</v>
      </c>
      <c r="M17" s="19">
        <f t="shared" si="4"/>
        <v>473646</v>
      </c>
      <c r="N17" s="28">
        <f t="shared" si="5"/>
        <v>102.40275822192201</v>
      </c>
    </row>
    <row r="18" spans="1:14" ht="20.100000000000001" customHeight="1" x14ac:dyDescent="0.3">
      <c r="A18" s="1" t="s">
        <v>20</v>
      </c>
      <c r="B18" s="2" t="s">
        <v>8</v>
      </c>
      <c r="C18" s="11" t="s">
        <v>10</v>
      </c>
      <c r="D18" s="22">
        <v>755321</v>
      </c>
      <c r="E18" s="23">
        <v>755321</v>
      </c>
      <c r="F18" s="7">
        <v>1080089</v>
      </c>
      <c r="G18" s="3">
        <f t="shared" si="0"/>
        <v>324768</v>
      </c>
      <c r="H18" s="8">
        <f t="shared" si="1"/>
        <v>142.99734814734398</v>
      </c>
      <c r="I18" s="13">
        <v>1142208</v>
      </c>
      <c r="J18" s="3">
        <f t="shared" si="2"/>
        <v>62119</v>
      </c>
      <c r="K18" s="8">
        <f t="shared" si="3"/>
        <v>105.75128531074753</v>
      </c>
      <c r="L18" s="13">
        <v>1333683</v>
      </c>
      <c r="M18" s="3">
        <f t="shared" si="4"/>
        <v>191475</v>
      </c>
      <c r="N18" s="25">
        <f t="shared" si="5"/>
        <v>116.7635842158346</v>
      </c>
    </row>
    <row r="19" spans="1:14" ht="55.5" customHeight="1" x14ac:dyDescent="0.3">
      <c r="A19" s="1" t="s">
        <v>21</v>
      </c>
      <c r="B19" s="2" t="s">
        <v>8</v>
      </c>
      <c r="C19" s="11" t="s">
        <v>22</v>
      </c>
      <c r="D19" s="22">
        <v>17863823.050000001</v>
      </c>
      <c r="E19" s="23">
        <v>17928223.050000001</v>
      </c>
      <c r="F19" s="7">
        <v>18581184.050000001</v>
      </c>
      <c r="G19" s="3">
        <f t="shared" si="0"/>
        <v>652961</v>
      </c>
      <c r="H19" s="8">
        <f t="shared" si="1"/>
        <v>103.64208431688382</v>
      </c>
      <c r="I19" s="13">
        <v>18321387.120000001</v>
      </c>
      <c r="J19" s="3">
        <f t="shared" si="2"/>
        <v>-259796.9299999997</v>
      </c>
      <c r="K19" s="8">
        <f t="shared" si="3"/>
        <v>98.601827906655927</v>
      </c>
      <c r="L19" s="13">
        <v>18603558.120000001</v>
      </c>
      <c r="M19" s="3">
        <f t="shared" si="4"/>
        <v>282171</v>
      </c>
      <c r="N19" s="25">
        <f t="shared" si="5"/>
        <v>101.54011810433271</v>
      </c>
    </row>
    <row r="20" spans="1:14" ht="46.95" customHeight="1" x14ac:dyDescent="0.3">
      <c r="A20" s="1" t="s">
        <v>23</v>
      </c>
      <c r="B20" s="2" t="s">
        <v>8</v>
      </c>
      <c r="C20" s="11" t="s">
        <v>24</v>
      </c>
      <c r="D20" s="22">
        <v>249000</v>
      </c>
      <c r="E20" s="23">
        <v>279000</v>
      </c>
      <c r="F20" s="7">
        <v>249000</v>
      </c>
      <c r="G20" s="3">
        <f t="shared" si="0"/>
        <v>-30000</v>
      </c>
      <c r="H20" s="8">
        <f t="shared" si="1"/>
        <v>89.247311827956992</v>
      </c>
      <c r="I20" s="13">
        <v>249000</v>
      </c>
      <c r="J20" s="3">
        <f t="shared" si="2"/>
        <v>0</v>
      </c>
      <c r="K20" s="8">
        <f t="shared" si="3"/>
        <v>100</v>
      </c>
      <c r="L20" s="13">
        <v>249000</v>
      </c>
      <c r="M20" s="3">
        <f t="shared" si="4"/>
        <v>0</v>
      </c>
      <c r="N20" s="25">
        <f t="shared" si="5"/>
        <v>100</v>
      </c>
    </row>
    <row r="21" spans="1:14" ht="20.100000000000001" customHeight="1" x14ac:dyDescent="0.3">
      <c r="A21" s="15" t="s">
        <v>25</v>
      </c>
      <c r="B21" s="16" t="s">
        <v>10</v>
      </c>
      <c r="C21" s="17"/>
      <c r="D21" s="21">
        <f>D22+D23+D24+D25</f>
        <v>18817302.779999997</v>
      </c>
      <c r="E21" s="21">
        <f>E22+E23+E24+E25</f>
        <v>18556242.779999997</v>
      </c>
      <c r="F21" s="21">
        <f>F22+F23+F24+F25</f>
        <v>18949322.819999997</v>
      </c>
      <c r="G21" s="19">
        <f t="shared" si="0"/>
        <v>393080.03999999911</v>
      </c>
      <c r="H21" s="20">
        <f t="shared" si="1"/>
        <v>102.11831697106089</v>
      </c>
      <c r="I21" s="21">
        <f>I22+I23+I24+I25</f>
        <v>19176963.229999997</v>
      </c>
      <c r="J21" s="19">
        <f t="shared" si="2"/>
        <v>227640.41000000015</v>
      </c>
      <c r="K21" s="20">
        <f t="shared" si="3"/>
        <v>101.20131158333395</v>
      </c>
      <c r="L21" s="21">
        <f>L22+L23+L24+L25</f>
        <v>19774963.229999997</v>
      </c>
      <c r="M21" s="19">
        <f t="shared" si="4"/>
        <v>598000</v>
      </c>
      <c r="N21" s="28">
        <f t="shared" si="5"/>
        <v>103.11832479849834</v>
      </c>
    </row>
    <row r="22" spans="1:14" ht="34.5" customHeight="1" x14ac:dyDescent="0.3">
      <c r="A22" s="1" t="s">
        <v>26</v>
      </c>
      <c r="B22" s="2" t="s">
        <v>10</v>
      </c>
      <c r="C22" s="11" t="s">
        <v>12</v>
      </c>
      <c r="D22" s="22">
        <v>192939</v>
      </c>
      <c r="E22" s="23">
        <v>192939</v>
      </c>
      <c r="F22" s="7">
        <v>137880</v>
      </c>
      <c r="G22" s="3">
        <f t="shared" si="0"/>
        <v>-55059</v>
      </c>
      <c r="H22" s="8">
        <f t="shared" si="1"/>
        <v>71.463001259465429</v>
      </c>
      <c r="I22" s="13">
        <v>137880</v>
      </c>
      <c r="J22" s="3">
        <f t="shared" si="2"/>
        <v>0</v>
      </c>
      <c r="K22" s="8">
        <f t="shared" si="3"/>
        <v>100</v>
      </c>
      <c r="L22" s="13">
        <v>137880</v>
      </c>
      <c r="M22" s="3">
        <f t="shared" si="4"/>
        <v>0</v>
      </c>
      <c r="N22" s="25">
        <f t="shared" si="5"/>
        <v>100</v>
      </c>
    </row>
    <row r="23" spans="1:14" ht="30" customHeight="1" x14ac:dyDescent="0.3">
      <c r="A23" s="1" t="s">
        <v>27</v>
      </c>
      <c r="B23" s="2" t="s">
        <v>10</v>
      </c>
      <c r="C23" s="11" t="s">
        <v>22</v>
      </c>
      <c r="D23" s="22">
        <v>18213465.809999999</v>
      </c>
      <c r="E23" s="23">
        <v>18213465.809999999</v>
      </c>
      <c r="F23" s="7">
        <f>17855114.65+247499.56</f>
        <v>18102614.209999997</v>
      </c>
      <c r="G23" s="3">
        <f t="shared" si="0"/>
        <v>-110851.60000000149</v>
      </c>
      <c r="H23" s="8">
        <f t="shared" si="1"/>
        <v>99.39137558355786</v>
      </c>
      <c r="I23" s="13">
        <f>18332808.99+247445.63</f>
        <v>18580254.619999997</v>
      </c>
      <c r="J23" s="3">
        <f t="shared" si="2"/>
        <v>477640.41000000015</v>
      </c>
      <c r="K23" s="8">
        <f t="shared" si="3"/>
        <v>102.63851620798586</v>
      </c>
      <c r="L23" s="13">
        <f>18830808.99+247445.63</f>
        <v>19078254.619999997</v>
      </c>
      <c r="M23" s="3">
        <f t="shared" si="4"/>
        <v>498000</v>
      </c>
      <c r="N23" s="25">
        <f t="shared" si="5"/>
        <v>102.68026466905329</v>
      </c>
    </row>
    <row r="24" spans="1:14" ht="20.100000000000001" customHeight="1" x14ac:dyDescent="0.3">
      <c r="A24" s="1" t="s">
        <v>28</v>
      </c>
      <c r="B24" s="2" t="s">
        <v>10</v>
      </c>
      <c r="C24" s="11" t="s">
        <v>29</v>
      </c>
      <c r="D24" s="22">
        <v>4806.6099999999997</v>
      </c>
      <c r="E24" s="23">
        <v>4806.6099999999997</v>
      </c>
      <c r="F24" s="7">
        <v>4806.6099999999997</v>
      </c>
      <c r="G24" s="3">
        <f t="shared" si="0"/>
        <v>0</v>
      </c>
      <c r="H24" s="8">
        <f t="shared" si="1"/>
        <v>100</v>
      </c>
      <c r="I24" s="13">
        <v>4806.6099999999997</v>
      </c>
      <c r="J24" s="3">
        <f t="shared" si="2"/>
        <v>0</v>
      </c>
      <c r="K24" s="8">
        <f t="shared" si="3"/>
        <v>100</v>
      </c>
      <c r="L24" s="13">
        <v>4806.6099999999997</v>
      </c>
      <c r="M24" s="3">
        <f t="shared" si="4"/>
        <v>0</v>
      </c>
      <c r="N24" s="25">
        <f t="shared" si="5"/>
        <v>100</v>
      </c>
    </row>
    <row r="25" spans="1:14" ht="35.4" customHeight="1" x14ac:dyDescent="0.3">
      <c r="A25" s="1" t="s">
        <v>30</v>
      </c>
      <c r="B25" s="2" t="s">
        <v>10</v>
      </c>
      <c r="C25" s="11" t="s">
        <v>31</v>
      </c>
      <c r="D25" s="22">
        <v>406091.36</v>
      </c>
      <c r="E25" s="23">
        <v>145031.35999999999</v>
      </c>
      <c r="F25" s="7">
        <v>704022</v>
      </c>
      <c r="G25" s="3">
        <f t="shared" si="0"/>
        <v>558990.64</v>
      </c>
      <c r="H25" s="8">
        <f t="shared" si="1"/>
        <v>485.42742755773656</v>
      </c>
      <c r="I25" s="13">
        <v>454022</v>
      </c>
      <c r="J25" s="3">
        <f t="shared" si="2"/>
        <v>-250000</v>
      </c>
      <c r="K25" s="8">
        <f t="shared" si="3"/>
        <v>64.489746059072019</v>
      </c>
      <c r="L25" s="13">
        <v>554022</v>
      </c>
      <c r="M25" s="3">
        <f t="shared" si="4"/>
        <v>100000</v>
      </c>
      <c r="N25" s="25">
        <f t="shared" si="5"/>
        <v>122.02536440965414</v>
      </c>
    </row>
    <row r="26" spans="1:14" ht="30" customHeight="1" x14ac:dyDescent="0.3">
      <c r="A26" s="15" t="s">
        <v>32</v>
      </c>
      <c r="B26" s="16" t="s">
        <v>12</v>
      </c>
      <c r="C26" s="17"/>
      <c r="D26" s="21">
        <f>D27+D28+D29+D30</f>
        <v>85551517.519999996</v>
      </c>
      <c r="E26" s="21">
        <f>E27+E28+E29+E30</f>
        <v>86203805.480000004</v>
      </c>
      <c r="F26" s="21">
        <f>F27+F28+F29+F30</f>
        <v>79580638.00999999</v>
      </c>
      <c r="G26" s="19">
        <f t="shared" si="0"/>
        <v>-6623167.4700000137</v>
      </c>
      <c r="H26" s="20">
        <f t="shared" si="1"/>
        <v>92.31685024446324</v>
      </c>
      <c r="I26" s="21">
        <f>I27+I28+I29+I30</f>
        <v>64169446.93</v>
      </c>
      <c r="J26" s="19">
        <f t="shared" si="2"/>
        <v>-15411191.079999991</v>
      </c>
      <c r="K26" s="20">
        <f t="shared" si="3"/>
        <v>80.634496699984439</v>
      </c>
      <c r="L26" s="21">
        <f>L27+L28+L29+L30</f>
        <v>71596455.199999988</v>
      </c>
      <c r="M26" s="19">
        <f t="shared" si="4"/>
        <v>7427008.2699999884</v>
      </c>
      <c r="N26" s="28">
        <f t="shared" si="5"/>
        <v>111.57405685310304</v>
      </c>
    </row>
    <row r="27" spans="1:14" ht="20.100000000000001" customHeight="1" x14ac:dyDescent="0.3">
      <c r="A27" s="1" t="s">
        <v>33</v>
      </c>
      <c r="B27" s="2" t="s">
        <v>12</v>
      </c>
      <c r="C27" s="11" t="s">
        <v>4</v>
      </c>
      <c r="D27" s="22">
        <v>8870011.1999999993</v>
      </c>
      <c r="E27" s="23">
        <v>8870011.1999999993</v>
      </c>
      <c r="F27" s="7">
        <v>8870733.6699999999</v>
      </c>
      <c r="G27" s="3">
        <f t="shared" si="0"/>
        <v>722.47000000067055</v>
      </c>
      <c r="H27" s="8">
        <f t="shared" si="1"/>
        <v>100.00814508554399</v>
      </c>
      <c r="I27" s="13">
        <v>8879627.6699999999</v>
      </c>
      <c r="J27" s="3">
        <f t="shared" si="2"/>
        <v>8894</v>
      </c>
      <c r="K27" s="8">
        <f t="shared" si="3"/>
        <v>100.10026228191337</v>
      </c>
      <c r="L27" s="13">
        <v>8897370.6699999999</v>
      </c>
      <c r="M27" s="3">
        <f t="shared" si="4"/>
        <v>17743</v>
      </c>
      <c r="N27" s="25">
        <f t="shared" si="5"/>
        <v>100.19981693669371</v>
      </c>
    </row>
    <row r="28" spans="1:14" ht="20.100000000000001" customHeight="1" x14ac:dyDescent="0.3">
      <c r="A28" s="1" t="s">
        <v>34</v>
      </c>
      <c r="B28" s="2" t="s">
        <v>12</v>
      </c>
      <c r="C28" s="11" t="s">
        <v>6</v>
      </c>
      <c r="D28" s="22">
        <v>8287414.0999999996</v>
      </c>
      <c r="E28" s="23">
        <v>8287414.0999999996</v>
      </c>
      <c r="F28" s="7">
        <f>3061000+4689216.58</f>
        <v>7750216.5800000001</v>
      </c>
      <c r="G28" s="3">
        <f t="shared" si="0"/>
        <v>-537197.51999999955</v>
      </c>
      <c r="H28" s="8">
        <f t="shared" si="1"/>
        <v>93.517911455637289</v>
      </c>
      <c r="I28" s="13">
        <v>3223000</v>
      </c>
      <c r="J28" s="3">
        <f t="shared" si="2"/>
        <v>-4527216.58</v>
      </c>
      <c r="K28" s="8">
        <f t="shared" si="3"/>
        <v>41.585934621713498</v>
      </c>
      <c r="L28" s="13">
        <v>3390000</v>
      </c>
      <c r="M28" s="3">
        <f t="shared" si="4"/>
        <v>167000</v>
      </c>
      <c r="N28" s="25">
        <f t="shared" si="5"/>
        <v>105.18150791188334</v>
      </c>
    </row>
    <row r="29" spans="1:14" ht="20.100000000000001" customHeight="1" x14ac:dyDescent="0.3">
      <c r="A29" s="1" t="s">
        <v>35</v>
      </c>
      <c r="B29" s="2" t="s">
        <v>12</v>
      </c>
      <c r="C29" s="11" t="s">
        <v>8</v>
      </c>
      <c r="D29" s="22">
        <v>12556419.710000001</v>
      </c>
      <c r="E29" s="23">
        <v>12530328.73</v>
      </c>
      <c r="F29" s="7">
        <v>8994000</v>
      </c>
      <c r="G29" s="3">
        <f t="shared" si="0"/>
        <v>-3536328.7300000004</v>
      </c>
      <c r="H29" s="8">
        <f t="shared" si="1"/>
        <v>71.777845528239382</v>
      </c>
      <c r="I29" s="13">
        <v>7268000</v>
      </c>
      <c r="J29" s="3">
        <f t="shared" si="2"/>
        <v>-1726000</v>
      </c>
      <c r="K29" s="8">
        <f t="shared" si="3"/>
        <v>80.809428507894154</v>
      </c>
      <c r="L29" s="13">
        <v>7552000</v>
      </c>
      <c r="M29" s="3">
        <f t="shared" si="4"/>
        <v>284000</v>
      </c>
      <c r="N29" s="25">
        <f t="shared" si="5"/>
        <v>103.9075399009356</v>
      </c>
    </row>
    <row r="30" spans="1:14" ht="48.75" customHeight="1" x14ac:dyDescent="0.3">
      <c r="A30" s="1" t="s">
        <v>36</v>
      </c>
      <c r="B30" s="2" t="s">
        <v>12</v>
      </c>
      <c r="C30" s="11" t="s">
        <v>12</v>
      </c>
      <c r="D30" s="22">
        <v>55837672.509999998</v>
      </c>
      <c r="E30" s="23">
        <v>56516051.450000003</v>
      </c>
      <c r="F30" s="7">
        <f>58903403.9-4689216.58-247499.56-1000</f>
        <v>53965687.759999998</v>
      </c>
      <c r="G30" s="3">
        <f t="shared" si="0"/>
        <v>-2550363.6900000051</v>
      </c>
      <c r="H30" s="8">
        <f t="shared" si="1"/>
        <v>95.487363988518695</v>
      </c>
      <c r="I30" s="24">
        <f>45047264.89-247445.63-1000</f>
        <v>44798819.259999998</v>
      </c>
      <c r="J30" s="3">
        <f t="shared" si="2"/>
        <v>-9166868.5</v>
      </c>
      <c r="K30" s="8">
        <f t="shared" si="3"/>
        <v>83.013524184538255</v>
      </c>
      <c r="L30" s="24">
        <f>52005530.16-247445.63-1000</f>
        <v>51757084.529999994</v>
      </c>
      <c r="M30" s="3">
        <f t="shared" si="4"/>
        <v>6958265.2699999958</v>
      </c>
      <c r="N30" s="25">
        <f t="shared" si="5"/>
        <v>115.53225148550487</v>
      </c>
    </row>
    <row r="31" spans="1:14" ht="30" customHeight="1" x14ac:dyDescent="0.3">
      <c r="A31" s="15" t="s">
        <v>37</v>
      </c>
      <c r="B31" s="16" t="s">
        <v>38</v>
      </c>
      <c r="C31" s="17"/>
      <c r="D31" s="21">
        <f>D32</f>
        <v>5063612.5999999996</v>
      </c>
      <c r="E31" s="21">
        <f>E32</f>
        <v>5038612.5999999996</v>
      </c>
      <c r="F31" s="21">
        <f>F32</f>
        <v>60000</v>
      </c>
      <c r="G31" s="19">
        <f t="shared" si="0"/>
        <v>-4978612.5999999996</v>
      </c>
      <c r="H31" s="20">
        <f t="shared" si="1"/>
        <v>1.1908039923529745</v>
      </c>
      <c r="I31" s="21">
        <f>I32</f>
        <v>60000</v>
      </c>
      <c r="J31" s="19">
        <f t="shared" si="2"/>
        <v>0</v>
      </c>
      <c r="K31" s="20">
        <f t="shared" si="3"/>
        <v>100</v>
      </c>
      <c r="L31" s="21">
        <f>L32</f>
        <v>60000</v>
      </c>
      <c r="M31" s="19">
        <f t="shared" si="4"/>
        <v>0</v>
      </c>
      <c r="N31" s="28">
        <f t="shared" si="5"/>
        <v>100</v>
      </c>
    </row>
    <row r="32" spans="1:14" ht="34.950000000000003" customHeight="1" x14ac:dyDescent="0.3">
      <c r="A32" s="1" t="s">
        <v>39</v>
      </c>
      <c r="B32" s="2" t="s">
        <v>38</v>
      </c>
      <c r="C32" s="11" t="s">
        <v>12</v>
      </c>
      <c r="D32" s="22">
        <v>5063612.5999999996</v>
      </c>
      <c r="E32" s="23">
        <v>5038612.5999999996</v>
      </c>
      <c r="F32" s="7">
        <v>60000</v>
      </c>
      <c r="G32" s="3">
        <f t="shared" si="0"/>
        <v>-4978612.5999999996</v>
      </c>
      <c r="H32" s="8">
        <f t="shared" si="1"/>
        <v>1.1908039923529745</v>
      </c>
      <c r="I32" s="13">
        <v>60000</v>
      </c>
      <c r="J32" s="3">
        <f t="shared" si="2"/>
        <v>0</v>
      </c>
      <c r="K32" s="8">
        <f t="shared" si="3"/>
        <v>100</v>
      </c>
      <c r="L32" s="13">
        <v>60000</v>
      </c>
      <c r="M32" s="3">
        <f t="shared" si="4"/>
        <v>0</v>
      </c>
      <c r="N32" s="25">
        <f t="shared" si="5"/>
        <v>100</v>
      </c>
    </row>
    <row r="33" spans="1:14" ht="20.100000000000001" customHeight="1" x14ac:dyDescent="0.3">
      <c r="A33" s="15" t="s">
        <v>40</v>
      </c>
      <c r="B33" s="16" t="s">
        <v>41</v>
      </c>
      <c r="C33" s="17"/>
      <c r="D33" s="21">
        <f>D34+D35+D36+D37+D38</f>
        <v>237126148.86000001</v>
      </c>
      <c r="E33" s="21">
        <f>E34+E35+E36+E37+E38</f>
        <v>237188659.91</v>
      </c>
      <c r="F33" s="21">
        <f>F34+F35+F36+F37+F38</f>
        <v>263236702.87999997</v>
      </c>
      <c r="G33" s="19">
        <f t="shared" si="0"/>
        <v>26048042.969999969</v>
      </c>
      <c r="H33" s="20">
        <f t="shared" si="1"/>
        <v>110.98199339710581</v>
      </c>
      <c r="I33" s="21">
        <f>I34+I35+I36+I37+I38</f>
        <v>251780283.69999999</v>
      </c>
      <c r="J33" s="19">
        <f t="shared" si="2"/>
        <v>-11456419.179999977</v>
      </c>
      <c r="K33" s="20">
        <f t="shared" si="3"/>
        <v>95.647864049861411</v>
      </c>
      <c r="L33" s="21">
        <f>L34+L35+L36+L37+L38</f>
        <v>259088826.12</v>
      </c>
      <c r="M33" s="19">
        <f t="shared" si="4"/>
        <v>7308542.4200000167</v>
      </c>
      <c r="N33" s="28">
        <f t="shared" si="5"/>
        <v>102.90274612157808</v>
      </c>
    </row>
    <row r="34" spans="1:14" ht="20.100000000000001" customHeight="1" x14ac:dyDescent="0.3">
      <c r="A34" s="1" t="s">
        <v>42</v>
      </c>
      <c r="B34" s="2" t="s">
        <v>41</v>
      </c>
      <c r="C34" s="11" t="s">
        <v>4</v>
      </c>
      <c r="D34" s="22">
        <v>83333769.400000006</v>
      </c>
      <c r="E34" s="23">
        <v>82165669.400000006</v>
      </c>
      <c r="F34" s="27">
        <v>96557137.540000007</v>
      </c>
      <c r="G34" s="3">
        <f t="shared" si="0"/>
        <v>14391468.140000001</v>
      </c>
      <c r="H34" s="8">
        <f t="shared" si="1"/>
        <v>117.51518395102372</v>
      </c>
      <c r="I34" s="13">
        <v>99001337.310000002</v>
      </c>
      <c r="J34" s="3">
        <f t="shared" si="2"/>
        <v>2444199.7699999958</v>
      </c>
      <c r="K34" s="8">
        <f t="shared" si="3"/>
        <v>102.53135069273098</v>
      </c>
      <c r="L34" s="13">
        <v>102362406.95</v>
      </c>
      <c r="M34" s="3">
        <f t="shared" si="4"/>
        <v>3361069.6400000006</v>
      </c>
      <c r="N34" s="25">
        <f t="shared" si="5"/>
        <v>103.39497397845807</v>
      </c>
    </row>
    <row r="35" spans="1:14" ht="20.100000000000001" customHeight="1" x14ac:dyDescent="0.3">
      <c r="A35" s="1" t="s">
        <v>43</v>
      </c>
      <c r="B35" s="2" t="s">
        <v>41</v>
      </c>
      <c r="C35" s="11" t="s">
        <v>6</v>
      </c>
      <c r="D35" s="22">
        <v>101569895.51000001</v>
      </c>
      <c r="E35" s="23">
        <v>102054245.51000001</v>
      </c>
      <c r="F35" s="27">
        <v>109345329.27</v>
      </c>
      <c r="G35" s="3">
        <f t="shared" si="0"/>
        <v>7291083.7599999905</v>
      </c>
      <c r="H35" s="8">
        <f t="shared" si="1"/>
        <v>107.14432184919301</v>
      </c>
      <c r="I35" s="13">
        <v>107426638.06999999</v>
      </c>
      <c r="J35" s="3">
        <f t="shared" si="2"/>
        <v>-1918691.200000003</v>
      </c>
      <c r="K35" s="8">
        <f t="shared" si="3"/>
        <v>98.245292036880429</v>
      </c>
      <c r="L35" s="13">
        <v>108481369.05</v>
      </c>
      <c r="M35" s="3">
        <f t="shared" si="4"/>
        <v>1054730.9800000042</v>
      </c>
      <c r="N35" s="25">
        <f t="shared" si="5"/>
        <v>100.98181512420852</v>
      </c>
    </row>
    <row r="36" spans="1:14" ht="20.100000000000001" customHeight="1" x14ac:dyDescent="0.3">
      <c r="A36" s="1" t="s">
        <v>44</v>
      </c>
      <c r="B36" s="2" t="s">
        <v>41</v>
      </c>
      <c r="C36" s="11" t="s">
        <v>8</v>
      </c>
      <c r="D36" s="22">
        <v>29544723.210000001</v>
      </c>
      <c r="E36" s="23">
        <v>29542474.260000002</v>
      </c>
      <c r="F36" s="27">
        <v>29860026.449999999</v>
      </c>
      <c r="G36" s="3">
        <f t="shared" si="0"/>
        <v>317552.18999999762</v>
      </c>
      <c r="H36" s="8">
        <f t="shared" si="1"/>
        <v>101.07490045419098</v>
      </c>
      <c r="I36" s="13">
        <v>29678446.510000002</v>
      </c>
      <c r="J36" s="3">
        <f t="shared" si="2"/>
        <v>-181579.93999999762</v>
      </c>
      <c r="K36" s="8">
        <f t="shared" si="3"/>
        <v>99.391896251987419</v>
      </c>
      <c r="L36" s="13">
        <v>32148518.309999999</v>
      </c>
      <c r="M36" s="3">
        <f t="shared" si="4"/>
        <v>2470071.799999997</v>
      </c>
      <c r="N36" s="25">
        <f t="shared" si="5"/>
        <v>108.32277996480617</v>
      </c>
    </row>
    <row r="37" spans="1:14" ht="20.100000000000001" customHeight="1" x14ac:dyDescent="0.3">
      <c r="A37" s="1" t="s">
        <v>45</v>
      </c>
      <c r="B37" s="2" t="s">
        <v>41</v>
      </c>
      <c r="C37" s="11" t="s">
        <v>41</v>
      </c>
      <c r="D37" s="22">
        <v>1416891.7</v>
      </c>
      <c r="E37" s="23">
        <v>1265221.7</v>
      </c>
      <c r="F37" s="7">
        <v>1501099.42</v>
      </c>
      <c r="G37" s="3">
        <f t="shared" si="0"/>
        <v>235877.71999999997</v>
      </c>
      <c r="H37" s="8">
        <f t="shared" si="1"/>
        <v>118.64319273057046</v>
      </c>
      <c r="I37" s="13">
        <v>1501099.42</v>
      </c>
      <c r="J37" s="3">
        <f t="shared" si="2"/>
        <v>0</v>
      </c>
      <c r="K37" s="8">
        <f t="shared" si="3"/>
        <v>100</v>
      </c>
      <c r="L37" s="13">
        <v>1501099.42</v>
      </c>
      <c r="M37" s="3">
        <f t="shared" si="4"/>
        <v>0</v>
      </c>
      <c r="N37" s="25">
        <f t="shared" si="5"/>
        <v>100</v>
      </c>
    </row>
    <row r="38" spans="1:14" ht="37.950000000000003" customHeight="1" x14ac:dyDescent="0.3">
      <c r="A38" s="1" t="s">
        <v>46</v>
      </c>
      <c r="B38" s="2" t="s">
        <v>41</v>
      </c>
      <c r="C38" s="11" t="s">
        <v>22</v>
      </c>
      <c r="D38" s="22">
        <v>21260869.039999999</v>
      </c>
      <c r="E38" s="23">
        <v>22161049.039999999</v>
      </c>
      <c r="F38" s="7">
        <v>25973110.199999999</v>
      </c>
      <c r="G38" s="3">
        <f t="shared" si="0"/>
        <v>3812061.16</v>
      </c>
      <c r="H38" s="8">
        <f t="shared" si="1"/>
        <v>117.2016277438823</v>
      </c>
      <c r="I38" s="13">
        <v>14172762.390000001</v>
      </c>
      <c r="J38" s="3">
        <f t="shared" si="2"/>
        <v>-11800347.809999999</v>
      </c>
      <c r="K38" s="8">
        <f t="shared" si="3"/>
        <v>54.567059088672409</v>
      </c>
      <c r="L38" s="13">
        <v>14595432.390000001</v>
      </c>
      <c r="M38" s="3">
        <f t="shared" si="4"/>
        <v>422670</v>
      </c>
      <c r="N38" s="25">
        <f t="shared" si="5"/>
        <v>102.98226971121893</v>
      </c>
    </row>
    <row r="39" spans="1:14" ht="27" customHeight="1" x14ac:dyDescent="0.3">
      <c r="A39" s="15" t="s">
        <v>47</v>
      </c>
      <c r="B39" s="16" t="s">
        <v>48</v>
      </c>
      <c r="C39" s="17"/>
      <c r="D39" s="21">
        <f>D40</f>
        <v>8849486.2400000002</v>
      </c>
      <c r="E39" s="21">
        <f>E40</f>
        <v>9219486.2400000002</v>
      </c>
      <c r="F39" s="21">
        <f>F40</f>
        <v>9994463.5299999993</v>
      </c>
      <c r="G39" s="19">
        <f t="shared" si="0"/>
        <v>774977.28999999911</v>
      </c>
      <c r="H39" s="20">
        <f t="shared" si="1"/>
        <v>108.40586199519073</v>
      </c>
      <c r="I39" s="21">
        <f>I40</f>
        <v>10112213.08</v>
      </c>
      <c r="J39" s="19">
        <f t="shared" si="2"/>
        <v>117749.55000000075</v>
      </c>
      <c r="K39" s="20">
        <f t="shared" si="3"/>
        <v>101.17814777798284</v>
      </c>
      <c r="L39" s="21">
        <f>L40</f>
        <v>10604547.98</v>
      </c>
      <c r="M39" s="19">
        <f t="shared" si="4"/>
        <v>492334.90000000037</v>
      </c>
      <c r="N39" s="28">
        <f t="shared" si="5"/>
        <v>104.8687156422143</v>
      </c>
    </row>
    <row r="40" spans="1:14" ht="20.100000000000001" customHeight="1" x14ac:dyDescent="0.3">
      <c r="A40" s="1" t="s">
        <v>49</v>
      </c>
      <c r="B40" s="2" t="s">
        <v>48</v>
      </c>
      <c r="C40" s="11" t="s">
        <v>4</v>
      </c>
      <c r="D40" s="22">
        <v>8849486.2400000002</v>
      </c>
      <c r="E40" s="23">
        <v>9219486.2400000002</v>
      </c>
      <c r="F40" s="7">
        <v>9994463.5299999993</v>
      </c>
      <c r="G40" s="3">
        <f t="shared" si="0"/>
        <v>774977.28999999911</v>
      </c>
      <c r="H40" s="8">
        <f t="shared" si="1"/>
        <v>108.40586199519073</v>
      </c>
      <c r="I40" s="13">
        <v>10112213.08</v>
      </c>
      <c r="J40" s="3">
        <f t="shared" si="2"/>
        <v>117749.55000000075</v>
      </c>
      <c r="K40" s="8">
        <f t="shared" si="3"/>
        <v>101.17814777798284</v>
      </c>
      <c r="L40" s="13">
        <v>10604547.98</v>
      </c>
      <c r="M40" s="3">
        <f t="shared" si="4"/>
        <v>492334.90000000037</v>
      </c>
      <c r="N40" s="25">
        <f t="shared" si="5"/>
        <v>104.8687156422143</v>
      </c>
    </row>
    <row r="41" spans="1:14" ht="20.100000000000001" customHeight="1" x14ac:dyDescent="0.3">
      <c r="A41" s="15" t="s">
        <v>50</v>
      </c>
      <c r="B41" s="16" t="s">
        <v>29</v>
      </c>
      <c r="C41" s="17"/>
      <c r="D41" s="21">
        <f>D42+D43+D44</f>
        <v>22293400</v>
      </c>
      <c r="E41" s="21">
        <f>E42+E43+E44</f>
        <v>21962400</v>
      </c>
      <c r="F41" s="21">
        <f>F42+F43+F44</f>
        <v>22244000</v>
      </c>
      <c r="G41" s="19">
        <f t="shared" si="0"/>
        <v>281600</v>
      </c>
      <c r="H41" s="20">
        <f t="shared" si="1"/>
        <v>101.28219138163405</v>
      </c>
      <c r="I41" s="21">
        <f>I42+I43+I44</f>
        <v>21836400</v>
      </c>
      <c r="J41" s="19">
        <f t="shared" si="2"/>
        <v>-407600</v>
      </c>
      <c r="K41" s="20">
        <f t="shared" si="3"/>
        <v>98.16759575615896</v>
      </c>
      <c r="L41" s="21">
        <f>L42+L43+L44</f>
        <v>22266500</v>
      </c>
      <c r="M41" s="19">
        <f t="shared" si="4"/>
        <v>430100</v>
      </c>
      <c r="N41" s="28">
        <f t="shared" si="5"/>
        <v>101.96964701141214</v>
      </c>
    </row>
    <row r="42" spans="1:14" ht="20.100000000000001" customHeight="1" x14ac:dyDescent="0.3">
      <c r="A42" s="1" t="s">
        <v>51</v>
      </c>
      <c r="B42" s="2" t="s">
        <v>29</v>
      </c>
      <c r="C42" s="11" t="s">
        <v>4</v>
      </c>
      <c r="D42" s="22">
        <v>121000</v>
      </c>
      <c r="E42" s="23">
        <v>105000</v>
      </c>
      <c r="F42" s="7">
        <v>112000</v>
      </c>
      <c r="G42" s="3">
        <f t="shared" si="0"/>
        <v>7000</v>
      </c>
      <c r="H42" s="8">
        <f t="shared" si="1"/>
        <v>106.66666666666667</v>
      </c>
      <c r="I42" s="13">
        <v>112000</v>
      </c>
      <c r="J42" s="3">
        <f t="shared" si="2"/>
        <v>0</v>
      </c>
      <c r="K42" s="8">
        <f t="shared" si="3"/>
        <v>100</v>
      </c>
      <c r="L42" s="13">
        <v>112000</v>
      </c>
      <c r="M42" s="3">
        <f t="shared" si="4"/>
        <v>0</v>
      </c>
      <c r="N42" s="25">
        <f t="shared" si="5"/>
        <v>100</v>
      </c>
    </row>
    <row r="43" spans="1:14" ht="36" customHeight="1" x14ac:dyDescent="0.3">
      <c r="A43" s="1" t="s">
        <v>52</v>
      </c>
      <c r="B43" s="2" t="s">
        <v>29</v>
      </c>
      <c r="C43" s="11" t="s">
        <v>8</v>
      </c>
      <c r="D43" s="22">
        <v>12123600</v>
      </c>
      <c r="E43" s="23">
        <v>11808600</v>
      </c>
      <c r="F43" s="7">
        <v>12231200</v>
      </c>
      <c r="G43" s="3">
        <f t="shared" si="0"/>
        <v>422600</v>
      </c>
      <c r="H43" s="8">
        <f t="shared" si="1"/>
        <v>103.5787476923598</v>
      </c>
      <c r="I43" s="13">
        <v>12720400</v>
      </c>
      <c r="J43" s="3">
        <f t="shared" si="2"/>
        <v>489200</v>
      </c>
      <c r="K43" s="8">
        <f t="shared" si="3"/>
        <v>103.99960756099156</v>
      </c>
      <c r="L43" s="13">
        <v>13229200</v>
      </c>
      <c r="M43" s="3">
        <f t="shared" si="4"/>
        <v>508800</v>
      </c>
      <c r="N43" s="25">
        <f t="shared" si="5"/>
        <v>103.99987421779188</v>
      </c>
    </row>
    <row r="44" spans="1:14" ht="20.100000000000001" customHeight="1" x14ac:dyDescent="0.3">
      <c r="A44" s="1" t="s">
        <v>53</v>
      </c>
      <c r="B44" s="2" t="s">
        <v>29</v>
      </c>
      <c r="C44" s="11" t="s">
        <v>10</v>
      </c>
      <c r="D44" s="22">
        <v>10048800</v>
      </c>
      <c r="E44" s="23">
        <v>10048800</v>
      </c>
      <c r="F44" s="7">
        <v>9900800</v>
      </c>
      <c r="G44" s="3">
        <f t="shared" si="0"/>
        <v>-148000</v>
      </c>
      <c r="H44" s="8">
        <f t="shared" si="1"/>
        <v>98.527187325849852</v>
      </c>
      <c r="I44" s="13">
        <v>9004000</v>
      </c>
      <c r="J44" s="3">
        <f t="shared" si="2"/>
        <v>-896800</v>
      </c>
      <c r="K44" s="8">
        <f t="shared" si="3"/>
        <v>90.942146089204911</v>
      </c>
      <c r="L44" s="13">
        <v>8925300</v>
      </c>
      <c r="M44" s="3">
        <f t="shared" si="4"/>
        <v>-78700</v>
      </c>
      <c r="N44" s="25">
        <f t="shared" si="5"/>
        <v>99.125944024877839</v>
      </c>
    </row>
    <row r="45" spans="1:14" ht="25.95" customHeight="1" x14ac:dyDescent="0.3">
      <c r="A45" s="15" t="s">
        <v>54</v>
      </c>
      <c r="B45" s="16" t="s">
        <v>14</v>
      </c>
      <c r="C45" s="17"/>
      <c r="D45" s="21">
        <f>D46+D47</f>
        <v>29902124.550000001</v>
      </c>
      <c r="E45" s="21">
        <f>E46+E47</f>
        <v>28803934.550000001</v>
      </c>
      <c r="F45" s="21">
        <f>F46+F47</f>
        <v>32072036.649999999</v>
      </c>
      <c r="G45" s="19">
        <f t="shared" si="0"/>
        <v>3268102.0999999978</v>
      </c>
      <c r="H45" s="20">
        <f t="shared" si="1"/>
        <v>111.34602668370526</v>
      </c>
      <c r="I45" s="21">
        <f>I46+I47</f>
        <v>31387282.649999999</v>
      </c>
      <c r="J45" s="19">
        <f t="shared" si="2"/>
        <v>-684754</v>
      </c>
      <c r="K45" s="20">
        <f t="shared" si="3"/>
        <v>97.864950057669631</v>
      </c>
      <c r="L45" s="21">
        <f>L46+L47</f>
        <v>34205135.189999998</v>
      </c>
      <c r="M45" s="19">
        <f t="shared" si="4"/>
        <v>2817852.5399999991</v>
      </c>
      <c r="N45" s="28">
        <f t="shared" si="5"/>
        <v>108.97768873916837</v>
      </c>
    </row>
    <row r="46" spans="1:14" ht="20.100000000000001" customHeight="1" x14ac:dyDescent="0.3">
      <c r="A46" s="1" t="s">
        <v>55</v>
      </c>
      <c r="B46" s="2" t="s">
        <v>14</v>
      </c>
      <c r="C46" s="11" t="s">
        <v>4</v>
      </c>
      <c r="D46" s="22">
        <v>149000</v>
      </c>
      <c r="E46" s="23">
        <v>82810</v>
      </c>
      <c r="F46" s="7">
        <v>165000</v>
      </c>
      <c r="G46" s="3">
        <f t="shared" si="0"/>
        <v>82190</v>
      </c>
      <c r="H46" s="8">
        <f t="shared" si="1"/>
        <v>199.25129815239706</v>
      </c>
      <c r="I46" s="13">
        <v>165000</v>
      </c>
      <c r="J46" s="3">
        <f t="shared" si="2"/>
        <v>0</v>
      </c>
      <c r="K46" s="8">
        <f t="shared" si="3"/>
        <v>100</v>
      </c>
      <c r="L46" s="13">
        <v>165000</v>
      </c>
      <c r="M46" s="3">
        <f t="shared" si="4"/>
        <v>0</v>
      </c>
      <c r="N46" s="25">
        <f t="shared" si="5"/>
        <v>100</v>
      </c>
    </row>
    <row r="47" spans="1:14" ht="20.100000000000001" customHeight="1" x14ac:dyDescent="0.3">
      <c r="A47" s="1" t="s">
        <v>56</v>
      </c>
      <c r="B47" s="2" t="s">
        <v>14</v>
      </c>
      <c r="C47" s="11" t="s">
        <v>6</v>
      </c>
      <c r="D47" s="22">
        <v>29753124.550000001</v>
      </c>
      <c r="E47" s="23">
        <v>28721124.550000001</v>
      </c>
      <c r="F47" s="7">
        <v>31907036.649999999</v>
      </c>
      <c r="G47" s="3">
        <f t="shared" si="0"/>
        <v>3185912.0999999978</v>
      </c>
      <c r="H47" s="8">
        <f t="shared" si="1"/>
        <v>111.09257436787934</v>
      </c>
      <c r="I47" s="13">
        <v>31222282.649999999</v>
      </c>
      <c r="J47" s="3">
        <f t="shared" si="2"/>
        <v>-684754</v>
      </c>
      <c r="K47" s="8">
        <f t="shared" si="3"/>
        <v>97.85390913135771</v>
      </c>
      <c r="L47" s="13">
        <v>34040135.189999998</v>
      </c>
      <c r="M47" s="3">
        <f t="shared" si="4"/>
        <v>2817852.5399999991</v>
      </c>
      <c r="N47" s="25">
        <f t="shared" si="5"/>
        <v>109.02513301665981</v>
      </c>
    </row>
    <row r="48" spans="1:14" ht="28.2" customHeight="1" x14ac:dyDescent="0.3">
      <c r="A48" s="15" t="s">
        <v>57</v>
      </c>
      <c r="B48" s="16" t="s">
        <v>31</v>
      </c>
      <c r="C48" s="17"/>
      <c r="D48" s="21">
        <f>D49</f>
        <v>5351044.8899999997</v>
      </c>
      <c r="E48" s="21">
        <f>E49</f>
        <v>5351044.8899999997</v>
      </c>
      <c r="F48" s="18">
        <f>F49</f>
        <v>5591222.9400000004</v>
      </c>
      <c r="G48" s="21">
        <f>F48-E48</f>
        <v>240178.05000000075</v>
      </c>
      <c r="H48" s="20">
        <f t="shared" si="1"/>
        <v>104.48843272551953</v>
      </c>
      <c r="I48" s="21">
        <f>I49</f>
        <v>5557238.5700000003</v>
      </c>
      <c r="J48" s="19">
        <f t="shared" si="2"/>
        <v>-33984.370000000112</v>
      </c>
      <c r="K48" s="20">
        <f t="shared" si="3"/>
        <v>99.392183599819035</v>
      </c>
      <c r="L48" s="21">
        <f>L49</f>
        <v>5591760.4000000004</v>
      </c>
      <c r="M48" s="19">
        <f t="shared" si="4"/>
        <v>34521.830000000075</v>
      </c>
      <c r="N48" s="28">
        <f t="shared" si="5"/>
        <v>100.62120475061771</v>
      </c>
    </row>
    <row r="49" spans="1:14" ht="28.95" customHeight="1" x14ac:dyDescent="0.3">
      <c r="A49" s="1" t="s">
        <v>63</v>
      </c>
      <c r="B49" s="2" t="s">
        <v>31</v>
      </c>
      <c r="C49" s="11" t="s">
        <v>6</v>
      </c>
      <c r="D49" s="22">
        <v>5351044.8899999997</v>
      </c>
      <c r="E49" s="23">
        <v>5351044.8899999997</v>
      </c>
      <c r="F49" s="7">
        <f>5591222.69+0.25</f>
        <v>5591222.9400000004</v>
      </c>
      <c r="G49" s="3">
        <f>F49-E49</f>
        <v>240178.05000000075</v>
      </c>
      <c r="H49" s="8">
        <f t="shared" si="1"/>
        <v>104.48843272551953</v>
      </c>
      <c r="I49" s="13">
        <v>5557238.5700000003</v>
      </c>
      <c r="J49" s="3">
        <f t="shared" si="2"/>
        <v>-33984.370000000112</v>
      </c>
      <c r="K49" s="8">
        <f t="shared" si="3"/>
        <v>99.392183599819035</v>
      </c>
      <c r="L49" s="13">
        <v>5591760.4000000004</v>
      </c>
      <c r="M49" s="3">
        <f t="shared" si="4"/>
        <v>34521.830000000075</v>
      </c>
      <c r="N49" s="25">
        <f t="shared" si="5"/>
        <v>100.62120475061771</v>
      </c>
    </row>
    <row r="50" spans="1:14" ht="20.100000000000001" customHeight="1" thickBot="1" x14ac:dyDescent="0.35">
      <c r="A50" s="5" t="s">
        <v>58</v>
      </c>
      <c r="B50" s="6"/>
      <c r="C50" s="12"/>
      <c r="D50" s="29">
        <f>D48+D45+D41+D39+D33+D31+D26+D21+D17+D15+D8</f>
        <v>503443513.61000001</v>
      </c>
      <c r="E50" s="29">
        <f>E48+E45+E41+E39+E33+E31+E26+E21+E17+E15+E8</f>
        <v>503909174.61000001</v>
      </c>
      <c r="F50" s="29">
        <f>F48+F45+F41+F39+F33+F31+F26+F21+F17+F15+F8</f>
        <v>529972250.48999995</v>
      </c>
      <c r="G50" s="9">
        <f>F50-E50</f>
        <v>26063075.879999936</v>
      </c>
      <c r="H50" s="10">
        <f t="shared" si="1"/>
        <v>105.17217728773672</v>
      </c>
      <c r="I50" s="29">
        <f>I48+I45+I41+I39+I33+I31+I26+I21+I17+I15+I8</f>
        <v>500615984.06000006</v>
      </c>
      <c r="J50" s="9">
        <f>I50-F50</f>
        <v>-29356266.429999888</v>
      </c>
      <c r="K50" s="10">
        <f>I50/F50*100</f>
        <v>94.460791786200545</v>
      </c>
      <c r="L50" s="29">
        <f>L48+L45+L41+L39+L33+L31+L26+L21+L17+L15+L8</f>
        <v>523523138.66000003</v>
      </c>
      <c r="M50" s="9">
        <f t="shared" si="4"/>
        <v>22907154.599999964</v>
      </c>
      <c r="N50" s="30">
        <f t="shared" si="5"/>
        <v>104.57579368805261</v>
      </c>
    </row>
  </sheetData>
  <mergeCells count="20">
    <mergeCell ref="K1:N1"/>
    <mergeCell ref="J2:N2"/>
    <mergeCell ref="M6:M7"/>
    <mergeCell ref="A3:N3"/>
    <mergeCell ref="A5:A7"/>
    <mergeCell ref="B5:B7"/>
    <mergeCell ref="C5:C7"/>
    <mergeCell ref="D5:D7"/>
    <mergeCell ref="L6:L7"/>
    <mergeCell ref="F6:F7"/>
    <mergeCell ref="G6:G7"/>
    <mergeCell ref="E5:E7"/>
    <mergeCell ref="F5:H5"/>
    <mergeCell ref="H6:H7"/>
    <mergeCell ref="I6:I7"/>
    <mergeCell ref="J6:J7"/>
    <mergeCell ref="K6:K7"/>
    <mergeCell ref="I5:K5"/>
    <mergeCell ref="L5:N5"/>
    <mergeCell ref="N6:N7"/>
  </mergeCells>
  <pageMargins left="0.11811023622047245" right="0" top="0.94488188976377963" bottom="0.15748031496062992" header="0.31496062992125984" footer="0.31496062992125984"/>
  <pageSetup paperSize="9" scale="82" orientation="landscape" r:id="rId1"/>
  <rowBreaks count="2" manualBreakCount="2">
    <brk id="14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стр.расходов Прил.1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2020-12-09T19:22:24Z</dcterms:modified>
</cp:coreProperties>
</file>