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208.98\finotdel\Калинин\На сайт!!!\на сайт\"/>
    </mc:Choice>
  </mc:AlternateContent>
  <bookViews>
    <workbookView xWindow="390" yWindow="30" windowWidth="15300" windowHeight="5595"/>
  </bookViews>
  <sheets>
    <sheet name="мун.прогр.2019-2021Прил.2" sheetId="1" r:id="rId1"/>
  </sheets>
  <calcPr calcId="152511"/>
</workbook>
</file>

<file path=xl/calcChain.xml><?xml version="1.0" encoding="utf-8"?>
<calcChain xmlns="http://schemas.openxmlformats.org/spreadsheetml/2006/main">
  <c r="L55" i="1" l="1"/>
  <c r="I55" i="1"/>
  <c r="G55" i="1"/>
  <c r="F55" i="1"/>
  <c r="M54" i="1"/>
  <c r="L54" i="1"/>
  <c r="J54" i="1"/>
  <c r="I54" i="1"/>
  <c r="G54" i="1"/>
  <c r="F54" i="1"/>
  <c r="K53" i="1"/>
  <c r="H53" i="1"/>
  <c r="J53" i="1" s="1"/>
  <c r="E53" i="1"/>
  <c r="D53" i="1"/>
  <c r="C53" i="1"/>
  <c r="M52" i="1"/>
  <c r="L52" i="1"/>
  <c r="J52" i="1"/>
  <c r="I52" i="1"/>
  <c r="G52" i="1"/>
  <c r="F52" i="1"/>
  <c r="M51" i="1"/>
  <c r="L51" i="1"/>
  <c r="J51" i="1"/>
  <c r="I51" i="1"/>
  <c r="G51" i="1"/>
  <c r="F51" i="1"/>
  <c r="M50" i="1"/>
  <c r="L50" i="1"/>
  <c r="J50" i="1"/>
  <c r="I50" i="1"/>
  <c r="G50" i="1"/>
  <c r="F50" i="1"/>
  <c r="M49" i="1"/>
  <c r="L49" i="1"/>
  <c r="J49" i="1"/>
  <c r="I49" i="1"/>
  <c r="G49" i="1"/>
  <c r="F49" i="1"/>
  <c r="K48" i="1"/>
  <c r="M48" i="1" s="1"/>
  <c r="H48" i="1"/>
  <c r="E48" i="1"/>
  <c r="G48" i="1" s="1"/>
  <c r="D48" i="1"/>
  <c r="C48" i="1"/>
  <c r="K47" i="1"/>
  <c r="H47" i="1"/>
  <c r="J47" i="1" s="1"/>
  <c r="E47" i="1"/>
  <c r="F47" i="1" s="1"/>
  <c r="M46" i="1"/>
  <c r="L46" i="1"/>
  <c r="J46" i="1"/>
  <c r="I46" i="1"/>
  <c r="G46" i="1"/>
  <c r="F46" i="1"/>
  <c r="H45" i="1"/>
  <c r="D45" i="1"/>
  <c r="C45" i="1"/>
  <c r="M44" i="1"/>
  <c r="L44" i="1"/>
  <c r="J44" i="1"/>
  <c r="I44" i="1"/>
  <c r="G44" i="1"/>
  <c r="F44" i="1"/>
  <c r="M43" i="1"/>
  <c r="L43" i="1"/>
  <c r="E43" i="1"/>
  <c r="G43" i="1" s="1"/>
  <c r="K42" i="1"/>
  <c r="L42" i="1" s="1"/>
  <c r="H42" i="1"/>
  <c r="D42" i="1"/>
  <c r="C42" i="1"/>
  <c r="M41" i="1"/>
  <c r="L41" i="1"/>
  <c r="J41" i="1"/>
  <c r="I41" i="1"/>
  <c r="G41" i="1"/>
  <c r="F41" i="1"/>
  <c r="M40" i="1"/>
  <c r="L40" i="1"/>
  <c r="J40" i="1"/>
  <c r="I40" i="1"/>
  <c r="G40" i="1"/>
  <c r="F40" i="1"/>
  <c r="K39" i="1"/>
  <c r="L39" i="1" s="1"/>
  <c r="H39" i="1"/>
  <c r="J39" i="1" s="1"/>
  <c r="F39" i="1"/>
  <c r="E39" i="1"/>
  <c r="I39" i="1" s="1"/>
  <c r="D39" i="1"/>
  <c r="C39" i="1"/>
  <c r="L38" i="1"/>
  <c r="I38" i="1"/>
  <c r="F38" i="1"/>
  <c r="M37" i="1"/>
  <c r="L37" i="1"/>
  <c r="J37" i="1"/>
  <c r="I37" i="1"/>
  <c r="G37" i="1"/>
  <c r="F37" i="1"/>
  <c r="K36" i="1"/>
  <c r="L36" i="1" s="1"/>
  <c r="H36" i="1"/>
  <c r="I36" i="1" s="1"/>
  <c r="E36" i="1"/>
  <c r="D36" i="1"/>
  <c r="F36" i="1" s="1"/>
  <c r="C36" i="1"/>
  <c r="M35" i="1"/>
  <c r="L35" i="1"/>
  <c r="J35" i="1"/>
  <c r="I35" i="1"/>
  <c r="G35" i="1"/>
  <c r="F35" i="1"/>
  <c r="M34" i="1"/>
  <c r="K34" i="1"/>
  <c r="I34" i="1"/>
  <c r="H34" i="1"/>
  <c r="G34" i="1"/>
  <c r="E34" i="1"/>
  <c r="H33" i="1"/>
  <c r="D33" i="1"/>
  <c r="C33" i="1"/>
  <c r="M32" i="1"/>
  <c r="L32" i="1"/>
  <c r="J32" i="1"/>
  <c r="I32" i="1"/>
  <c r="G32" i="1"/>
  <c r="F32" i="1"/>
  <c r="K31" i="1"/>
  <c r="L31" i="1" s="1"/>
  <c r="H31" i="1"/>
  <c r="I31" i="1" s="1"/>
  <c r="E31" i="1"/>
  <c r="F31" i="1" s="1"/>
  <c r="D31" i="1"/>
  <c r="C31" i="1"/>
  <c r="M30" i="1"/>
  <c r="L30" i="1"/>
  <c r="J30" i="1"/>
  <c r="I30" i="1"/>
  <c r="G30" i="1"/>
  <c r="F30" i="1"/>
  <c r="M29" i="1"/>
  <c r="L29" i="1"/>
  <c r="J29" i="1"/>
  <c r="I29" i="1"/>
  <c r="G29" i="1"/>
  <c r="F29" i="1"/>
  <c r="M28" i="1"/>
  <c r="L28" i="1"/>
  <c r="J28" i="1"/>
  <c r="I28" i="1"/>
  <c r="G28" i="1"/>
  <c r="F28" i="1"/>
  <c r="K27" i="1"/>
  <c r="L27" i="1" s="1"/>
  <c r="H27" i="1"/>
  <c r="I27" i="1" s="1"/>
  <c r="E27" i="1"/>
  <c r="D27" i="1"/>
  <c r="F27" i="1" s="1"/>
  <c r="C27" i="1"/>
  <c r="M26" i="1"/>
  <c r="K26" i="1"/>
  <c r="L26" i="1" s="1"/>
  <c r="I26" i="1"/>
  <c r="H26" i="1"/>
  <c r="G26" i="1"/>
  <c r="E26" i="1"/>
  <c r="F26" i="1" s="1"/>
  <c r="M25" i="1"/>
  <c r="L25" i="1"/>
  <c r="J25" i="1"/>
  <c r="I25" i="1"/>
  <c r="G25" i="1"/>
  <c r="F25" i="1"/>
  <c r="M24" i="1"/>
  <c r="L24" i="1"/>
  <c r="J24" i="1"/>
  <c r="I24" i="1"/>
  <c r="G24" i="1"/>
  <c r="F24" i="1"/>
  <c r="M23" i="1"/>
  <c r="L23" i="1"/>
  <c r="E23" i="1"/>
  <c r="J23" i="1" s="1"/>
  <c r="K22" i="1"/>
  <c r="H22" i="1"/>
  <c r="D22" i="1"/>
  <c r="C22" i="1"/>
  <c r="M21" i="1"/>
  <c r="L21" i="1"/>
  <c r="J21" i="1"/>
  <c r="I21" i="1"/>
  <c r="G21" i="1"/>
  <c r="F21" i="1"/>
  <c r="K20" i="1"/>
  <c r="H20" i="1"/>
  <c r="E20" i="1"/>
  <c r="G20" i="1" s="1"/>
  <c r="D20" i="1"/>
  <c r="C20" i="1"/>
  <c r="M19" i="1"/>
  <c r="L19" i="1"/>
  <c r="J19" i="1"/>
  <c r="I19" i="1"/>
  <c r="G19" i="1"/>
  <c r="F19" i="1"/>
  <c r="K18" i="1"/>
  <c r="H18" i="1"/>
  <c r="E18" i="1"/>
  <c r="D18" i="1"/>
  <c r="C18" i="1"/>
  <c r="L17" i="1"/>
  <c r="I17" i="1"/>
  <c r="G17" i="1"/>
  <c r="F17" i="1"/>
  <c r="K16" i="1"/>
  <c r="H16" i="1"/>
  <c r="E16" i="1"/>
  <c r="G16" i="1" s="1"/>
  <c r="D16" i="1"/>
  <c r="C16" i="1"/>
  <c r="L15" i="1"/>
  <c r="I15" i="1"/>
  <c r="F15" i="1"/>
  <c r="M14" i="1"/>
  <c r="L14" i="1"/>
  <c r="J14" i="1"/>
  <c r="I14" i="1"/>
  <c r="G14" i="1"/>
  <c r="F14" i="1"/>
  <c r="M13" i="1"/>
  <c r="L13" i="1"/>
  <c r="J13" i="1"/>
  <c r="I13" i="1"/>
  <c r="G13" i="1"/>
  <c r="F13" i="1"/>
  <c r="L12" i="1"/>
  <c r="K12" i="1"/>
  <c r="H12" i="1"/>
  <c r="E12" i="1"/>
  <c r="J12" i="1" s="1"/>
  <c r="D12" i="1"/>
  <c r="C12" i="1"/>
  <c r="M11" i="1"/>
  <c r="L11" i="1"/>
  <c r="J11" i="1"/>
  <c r="I11" i="1"/>
  <c r="G11" i="1"/>
  <c r="F11" i="1"/>
  <c r="M10" i="1"/>
  <c r="L10" i="1"/>
  <c r="J10" i="1"/>
  <c r="I10" i="1"/>
  <c r="G10" i="1"/>
  <c r="F10" i="1"/>
  <c r="M9" i="1"/>
  <c r="L9" i="1"/>
  <c r="J9" i="1"/>
  <c r="I9" i="1"/>
  <c r="G9" i="1"/>
  <c r="F9" i="1"/>
  <c r="K8" i="1"/>
  <c r="L8" i="1" s="1"/>
  <c r="H8" i="1"/>
  <c r="I8" i="1" s="1"/>
  <c r="E8" i="1"/>
  <c r="F8" i="1" s="1"/>
  <c r="D8" i="1"/>
  <c r="C8" i="1"/>
  <c r="I23" i="1" l="1"/>
  <c r="G8" i="1"/>
  <c r="M8" i="1"/>
  <c r="F12" i="1"/>
  <c r="I16" i="1"/>
  <c r="F18" i="1"/>
  <c r="I20" i="1"/>
  <c r="L22" i="1"/>
  <c r="J27" i="1"/>
  <c r="G31" i="1"/>
  <c r="M31" i="1"/>
  <c r="I12" i="1"/>
  <c r="F16" i="1"/>
  <c r="L18" i="1"/>
  <c r="F20" i="1"/>
  <c r="E22" i="1"/>
  <c r="F22" i="1" s="1"/>
  <c r="F23" i="1"/>
  <c r="J36" i="1"/>
  <c r="L47" i="1"/>
  <c r="I48" i="1"/>
  <c r="J18" i="1"/>
  <c r="M20" i="1"/>
  <c r="J22" i="1"/>
  <c r="J8" i="1"/>
  <c r="G12" i="1"/>
  <c r="M12" i="1"/>
  <c r="L16" i="1"/>
  <c r="G18" i="1"/>
  <c r="I18" i="1"/>
  <c r="M18" i="1"/>
  <c r="J20" i="1"/>
  <c r="L20" i="1"/>
  <c r="I22" i="1"/>
  <c r="M22" i="1"/>
  <c r="J26" i="1"/>
  <c r="G27" i="1"/>
  <c r="M27" i="1"/>
  <c r="J31" i="1"/>
  <c r="F34" i="1"/>
  <c r="E33" i="1"/>
  <c r="J34" i="1"/>
  <c r="L34" i="1"/>
  <c r="K33" i="1"/>
  <c r="G36" i="1"/>
  <c r="M36" i="1"/>
  <c r="G39" i="1"/>
  <c r="M39" i="1"/>
  <c r="M42" i="1"/>
  <c r="I43" i="1"/>
  <c r="F43" i="1"/>
  <c r="E42" i="1"/>
  <c r="J43" i="1"/>
  <c r="D56" i="1"/>
  <c r="C56" i="1"/>
  <c r="G47" i="1"/>
  <c r="I47" i="1"/>
  <c r="M47" i="1"/>
  <c r="F48" i="1"/>
  <c r="J48" i="1"/>
  <c r="L48" i="1"/>
  <c r="G53" i="1"/>
  <c r="I53" i="1"/>
  <c r="M53" i="1"/>
  <c r="H56" i="1"/>
  <c r="G23" i="1"/>
  <c r="E45" i="1"/>
  <c r="I45" i="1" s="1"/>
  <c r="K45" i="1"/>
  <c r="F53" i="1"/>
  <c r="L53" i="1"/>
  <c r="G22" i="1" l="1"/>
  <c r="M45" i="1"/>
  <c r="L45" i="1"/>
  <c r="L56" i="1" s="1"/>
  <c r="K56" i="1"/>
  <c r="M56" i="1" s="1"/>
  <c r="M33" i="1"/>
  <c r="L33" i="1"/>
  <c r="G45" i="1"/>
  <c r="F45" i="1"/>
  <c r="J45" i="1"/>
  <c r="E56" i="1"/>
  <c r="J56" i="1" s="1"/>
  <c r="G42" i="1"/>
  <c r="J42" i="1"/>
  <c r="F42" i="1"/>
  <c r="I42" i="1"/>
  <c r="I56" i="1" s="1"/>
  <c r="G33" i="1"/>
  <c r="G56" i="1" s="1"/>
  <c r="F33" i="1"/>
  <c r="J33" i="1"/>
  <c r="I33" i="1"/>
  <c r="F56" i="1" l="1"/>
</calcChain>
</file>

<file path=xl/sharedStrings.xml><?xml version="1.0" encoding="utf-8"?>
<sst xmlns="http://schemas.openxmlformats.org/spreadsheetml/2006/main" count="117" uniqueCount="109">
  <si>
    <t>Итого:</t>
  </si>
  <si>
    <t>9910000000</t>
  </si>
  <si>
    <t xml:space="preserve">  Непрограммная часть Совета депутатов ЗАТО Видяево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</si>
  <si>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</si>
  <si>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</si>
  <si>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</si>
  <si>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</si>
  <si>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</si>
  <si>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</si>
  <si>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</si>
  <si>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</si>
  <si>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8300000000</t>
  </si>
  <si>
    <t>Муниципальная программа "Эффективное муниципальное управление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</si>
  <si>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</si>
  <si>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</si>
  <si>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</si>
  <si>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</si>
  <si>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</si>
  <si>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</si>
  <si>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8120000000</t>
  </si>
  <si>
    <t xml:space="preserve">  Подпрограмма 2 "Развитие информационного общества в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</si>
  <si>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</si>
  <si>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</si>
  <si>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8100000000</t>
  </si>
  <si>
    <t>Муниципальная программа "Информационное общество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</si>
  <si>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</si>
  <si>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</si>
  <si>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8000000000</t>
  </si>
  <si>
    <t>Муниципальная программа "Развитие малого и среднего предпринимательства в ЗАТО Видяево"</t>
  </si>
  <si>
    <t>7920000000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</si>
  <si>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</si>
  <si>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</si>
  <si>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</si>
  <si>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7900000000</t>
  </si>
  <si>
    <t>Муниципальная программа "Энергоэффективность и развитие энергетики в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</si>
  <si>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</si>
  <si>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</si>
  <si>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7810000000</t>
  </si>
  <si>
    <t xml:space="preserve">  Подпрограмма 1 "Развитие транспортной инфраструктуры ЗАТО Видяево"</t>
  </si>
  <si>
    <t>7800000000</t>
  </si>
  <si>
    <t>Муниципальная программа "Развитие транспортной системы ЗАТО Видяево"</t>
  </si>
  <si>
    <t>7710000000</t>
  </si>
  <si>
    <t xml:space="preserve">  Подпрограмма 1 "Охрана окружающей среды ЗАТО Видяево"</t>
  </si>
  <si>
    <t>7700000000</t>
  </si>
  <si>
    <t>Муниципальная программа "Охрана окружающей среды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</si>
  <si>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</si>
  <si>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</si>
  <si>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7620000000</t>
  </si>
  <si>
    <t xml:space="preserve">  Подпрограмма 2 "Противодействие коррупции в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</si>
  <si>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</si>
  <si>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</si>
  <si>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</si>
  <si>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</si>
  <si>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</si>
  <si>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</si>
  <si>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</si>
  <si>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</si>
  <si>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7520000000</t>
  </si>
  <si>
    <t xml:space="preserve">  Подпрограмма 2 "Благоустройство территории ЗАТО Видяево"</t>
  </si>
  <si>
    <t>7510000000</t>
  </si>
  <si>
    <t xml:space="preserve">  Подпрограмма 1 "Развитие жилищно-коммунального комплекса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</si>
  <si>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</si>
  <si>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</si>
  <si>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</si>
  <si>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</si>
  <si>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</si>
  <si>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</si>
  <si>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7310000000</t>
  </si>
  <si>
    <t xml:space="preserve">  Подпрограмма 1 "Развитие физической культуры и спорта в ЗАТО Видяево"</t>
  </si>
  <si>
    <t>7300000000</t>
  </si>
  <si>
    <t>Муниципальная программа "Развитие физической культуры и спорта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</si>
  <si>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</si>
  <si>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</si>
  <si>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7200000000</t>
  </si>
  <si>
    <t>Муниципальная программа "Формирование комфортной городской среды на территории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</si>
  <si>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</si>
  <si>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</si>
  <si>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</si>
  <si>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</si>
  <si>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7100000000</t>
  </si>
  <si>
    <t>Муниципальная программа "Социальная поддержка граждан"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</si>
  <si>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</si>
  <si>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</si>
  <si>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7020000000</t>
  </si>
  <si>
    <t xml:space="preserve">  Подпрограмма 2 "Молодежная политика ЗАТО Видяево"</t>
  </si>
  <si>
    <t>7010000000</t>
  </si>
  <si>
    <t xml:space="preserve">  Подпрограмма 1 "Модернизация образования ЗАТО Видяево"</t>
  </si>
  <si>
    <t>7000000000</t>
  </si>
  <si>
    <t>Муниципальная программа "Развитие образования ЗАТО Видяево"</t>
  </si>
  <si>
    <t>% к предыдущему году</t>
  </si>
  <si>
    <t>сумма отклонений к предыдущему году</t>
  </si>
  <si>
    <t>проект</t>
  </si>
  <si>
    <t>Раздел</t>
  </si>
  <si>
    <t>Наименование</t>
  </si>
  <si>
    <t>руб.</t>
  </si>
  <si>
    <t>7130000000</t>
  </si>
  <si>
    <t xml:space="preserve">                      к Пояснительной записке</t>
  </si>
  <si>
    <t xml:space="preserve">                                       Приложение 2</t>
  </si>
  <si>
    <t>Проект на 2021 год</t>
  </si>
  <si>
    <t>Проект на 2022 год</t>
  </si>
  <si>
    <t xml:space="preserve">   Подпрограмма 3 "Доступная среда"</t>
  </si>
  <si>
    <t xml:space="preserve"> Подпрограмма 2 "Поддержка социально ориентированных некоммерческих организаций ЗАТО Видяево"</t>
  </si>
  <si>
    <t>8020000000</t>
  </si>
  <si>
    <t>Муниципальные программы-2020-2023 годы</t>
  </si>
  <si>
    <t xml:space="preserve">Утверждено Решением Совета депутатов на 2020 год (с изменениями от 17.09.2020 г.) </t>
  </si>
  <si>
    <t>Ожидаемое исполнение в 2020 году</t>
  </si>
  <si>
    <t>Проект на 2023 год</t>
  </si>
  <si>
    <t>9900000000</t>
  </si>
  <si>
    <t>9990000000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</si>
</sst>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 Cyr"/>
      <family val="2"/>
    </font>
    <font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Arial Cyr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" fontId="4" fillId="3" borderId="4">
      <alignment horizontal="right" vertical="top" shrinkToFit="1"/>
    </xf>
    <xf numFmtId="49" fontId="4" fillId="0" borderId="4">
      <alignment horizontal="left" vertical="top" wrapText="1"/>
    </xf>
    <xf numFmtId="0" fontId="4" fillId="0" borderId="4">
      <alignment horizontal="center" vertical="center" wrapText="1"/>
    </xf>
    <xf numFmtId="0" fontId="10" fillId="0" borderId="4">
      <alignment horizontal="left"/>
    </xf>
    <xf numFmtId="4" fontId="10" fillId="6" borderId="4">
      <alignment horizontal="right" vertical="top" shrinkToFit="1"/>
    </xf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4" fontId="5" fillId="4" borderId="5" xfId="1" applyFont="1" applyFill="1" applyBorder="1" applyAlignment="1" applyProtection="1">
      <alignment horizontal="center" vertical="center" shrinkToFit="1"/>
    </xf>
    <xf numFmtId="4" fontId="5" fillId="4" borderId="6" xfId="1" applyFont="1" applyFill="1" applyBorder="1" applyAlignment="1" applyProtection="1">
      <alignment horizontal="center" vertical="center" shrinkToFit="1"/>
    </xf>
    <xf numFmtId="0" fontId="5" fillId="4" borderId="5" xfId="2" quotePrefix="1" applyNumberFormat="1" applyFont="1" applyFill="1" applyBorder="1" applyAlignment="1" applyProtection="1">
      <alignment vertical="center" wrapText="1"/>
    </xf>
    <xf numFmtId="0" fontId="5" fillId="4" borderId="5" xfId="2" quotePrefix="1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/>
    </xf>
    <xf numFmtId="0" fontId="5" fillId="2" borderId="5" xfId="2" quotePrefix="1" applyNumberFormat="1" applyFont="1" applyFill="1" applyBorder="1" applyAlignment="1" applyProtection="1">
      <alignment horizontal="left" vertical="center" wrapText="1"/>
    </xf>
    <xf numFmtId="0" fontId="5" fillId="2" borderId="11" xfId="2" quotePrefix="1" applyNumberFormat="1" applyFont="1" applyFill="1" applyBorder="1" applyAlignment="1" applyProtection="1">
      <alignment horizontal="center" vertical="center" wrapText="1"/>
    </xf>
    <xf numFmtId="4" fontId="5" fillId="2" borderId="5" xfId="1" applyFont="1" applyFill="1" applyBorder="1" applyAlignment="1" applyProtection="1">
      <alignment horizontal="center" vertical="center" shrinkToFit="1"/>
    </xf>
    <xf numFmtId="4" fontId="5" fillId="2" borderId="6" xfId="1" applyFont="1" applyFill="1" applyBorder="1" applyAlignment="1" applyProtection="1">
      <alignment horizontal="center" vertical="center" shrinkToFit="1"/>
    </xf>
    <xf numFmtId="4" fontId="2" fillId="2" borderId="3" xfId="0" applyNumberFormat="1" applyFont="1" applyFill="1" applyBorder="1" applyAlignment="1">
      <alignment horizontal="center" vertical="center"/>
    </xf>
    <xf numFmtId="0" fontId="5" fillId="4" borderId="11" xfId="2" quotePrefix="1" applyNumberFormat="1" applyFont="1" applyFill="1" applyBorder="1" applyAlignment="1" applyProtection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0" fontId="7" fillId="4" borderId="5" xfId="2" quotePrefix="1" applyNumberFormat="1" applyFont="1" applyFill="1" applyBorder="1" applyAlignment="1" applyProtection="1">
      <alignment horizontal="left" vertical="center" wrapText="1"/>
    </xf>
    <xf numFmtId="0" fontId="3" fillId="7" borderId="2" xfId="0" applyFont="1" applyFill="1" applyBorder="1" applyAlignment="1">
      <alignment vertical="center"/>
    </xf>
    <xf numFmtId="0" fontId="3" fillId="7" borderId="12" xfId="0" applyFont="1" applyFill="1" applyBorder="1" applyAlignment="1">
      <alignment vertical="center"/>
    </xf>
    <xf numFmtId="4" fontId="3" fillId="7" borderId="2" xfId="0" applyNumberFormat="1" applyFont="1" applyFill="1" applyBorder="1" applyAlignment="1">
      <alignment horizontal="center" vertical="center"/>
    </xf>
    <xf numFmtId="4" fontId="3" fillId="7" borderId="1" xfId="0" applyNumberFormat="1" applyFont="1" applyFill="1" applyBorder="1" applyAlignment="1">
      <alignment horizontal="center" vertical="center"/>
    </xf>
    <xf numFmtId="4" fontId="5" fillId="4" borderId="3" xfId="1" applyFont="1" applyFill="1" applyBorder="1" applyAlignment="1" applyProtection="1">
      <alignment horizontal="center" vertical="center" shrinkToFit="1"/>
    </xf>
    <xf numFmtId="4" fontId="5" fillId="4" borderId="13" xfId="1" applyFont="1" applyFill="1" applyBorder="1" applyAlignment="1" applyProtection="1">
      <alignment horizontal="center" vertical="center" shrinkToFit="1"/>
    </xf>
    <xf numFmtId="4" fontId="7" fillId="4" borderId="5" xfId="1" applyFont="1" applyFill="1" applyBorder="1" applyAlignment="1" applyProtection="1">
      <alignment horizontal="center" vertical="center" shrinkToFit="1"/>
    </xf>
    <xf numFmtId="4" fontId="2" fillId="0" borderId="13" xfId="0" applyNumberFormat="1" applyFont="1" applyBorder="1" applyAlignment="1">
      <alignment horizontal="center" vertical="center"/>
    </xf>
    <xf numFmtId="4" fontId="7" fillId="4" borderId="13" xfId="1" applyFont="1" applyFill="1" applyBorder="1" applyAlignment="1" applyProtection="1">
      <alignment horizontal="center" vertical="center" shrinkToFit="1"/>
    </xf>
    <xf numFmtId="4" fontId="5" fillId="2" borderId="3" xfId="1" applyFont="1" applyFill="1" applyBorder="1" applyAlignment="1" applyProtection="1">
      <alignment horizontal="center" vertical="center" shrinkToFit="1"/>
    </xf>
    <xf numFmtId="4" fontId="5" fillId="2" borderId="15" xfId="1" applyFont="1" applyFill="1" applyBorder="1" applyAlignment="1" applyProtection="1">
      <alignment horizontal="center" vertical="center" shrinkToFit="1"/>
    </xf>
    <xf numFmtId="4" fontId="5" fillId="2" borderId="16" xfId="1" applyFont="1" applyFill="1" applyBorder="1" applyAlignment="1" applyProtection="1">
      <alignment horizontal="center" vertical="center" shrinkToFit="1"/>
    </xf>
    <xf numFmtId="4" fontId="2" fillId="2" borderId="13" xfId="0" applyNumberFormat="1" applyFont="1" applyFill="1" applyBorder="1" applyAlignment="1">
      <alignment horizontal="center" vertical="center"/>
    </xf>
    <xf numFmtId="4" fontId="5" fillId="2" borderId="13" xfId="1" applyFont="1" applyFill="1" applyBorder="1" applyAlignment="1" applyProtection="1">
      <alignment horizontal="center" vertical="center" shrinkToFit="1"/>
    </xf>
    <xf numFmtId="4" fontId="2" fillId="4" borderId="13" xfId="0" applyNumberFormat="1" applyFont="1" applyFill="1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/>
    </xf>
    <xf numFmtId="4" fontId="3" fillId="7" borderId="17" xfId="0" applyNumberFormat="1" applyFont="1" applyFill="1" applyBorder="1" applyAlignment="1">
      <alignment horizontal="center" vertical="center"/>
    </xf>
    <xf numFmtId="4" fontId="3" fillId="7" borderId="18" xfId="0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 applyProtection="1">
      <alignment horizontal="center" vertical="center" wrapText="1"/>
      <protection locked="0"/>
    </xf>
    <xf numFmtId="0" fontId="6" fillId="4" borderId="6" xfId="3" applyFont="1" applyFill="1" applyBorder="1" applyAlignment="1">
      <alignment horizontal="center" vertical="center" wrapText="1"/>
    </xf>
    <xf numFmtId="0" fontId="6" fillId="4" borderId="3" xfId="3" applyNumberFormat="1" applyFont="1" applyFill="1" applyBorder="1" applyAlignment="1" applyProtection="1">
      <alignment horizontal="center" vertical="center" wrapText="1"/>
      <protection locked="0"/>
    </xf>
    <xf numFmtId="0" fontId="6" fillId="4" borderId="3" xfId="3" applyFont="1" applyFill="1" applyBorder="1" applyAlignment="1">
      <alignment horizontal="center" vertical="center" wrapText="1"/>
    </xf>
    <xf numFmtId="0" fontId="7" fillId="4" borderId="5" xfId="3" applyNumberFormat="1" applyFont="1" applyFill="1" applyBorder="1" applyAlignment="1" applyProtection="1">
      <alignment horizontal="center" vertical="center" wrapText="1"/>
      <protection locked="0"/>
    </xf>
    <xf numFmtId="0" fontId="7" fillId="4" borderId="5" xfId="3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7" fillId="5" borderId="7" xfId="3" applyNumberFormat="1" applyFont="1" applyFill="1" applyBorder="1" applyAlignment="1" applyProtection="1">
      <alignment horizontal="center" vertical="center" wrapText="1"/>
      <protection locked="0"/>
    </xf>
    <xf numFmtId="0" fontId="7" fillId="5" borderId="3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8" fillId="5" borderId="9" xfId="3" applyNumberFormat="1" applyFont="1" applyFill="1" applyBorder="1" applyAlignment="1" applyProtection="1">
      <alignment horizontal="center" vertical="center" wrapText="1"/>
      <protection locked="0"/>
    </xf>
    <xf numFmtId="0" fontId="8" fillId="5" borderId="5" xfId="3" applyNumberFormat="1" applyFont="1" applyFill="1" applyBorder="1" applyAlignment="1" applyProtection="1">
      <alignment horizontal="center" vertical="center" wrapText="1"/>
      <protection locked="0"/>
    </xf>
    <xf numFmtId="0" fontId="7" fillId="5" borderId="10" xfId="3" applyNumberFormat="1" applyFont="1" applyFill="1" applyBorder="1" applyAlignment="1" applyProtection="1">
      <alignment horizontal="center" vertical="center" wrapText="1"/>
      <protection locked="0"/>
    </xf>
    <xf numFmtId="0" fontId="7" fillId="5" borderId="11" xfId="3" applyNumberFormat="1" applyFont="1" applyFill="1" applyBorder="1" applyAlignment="1" applyProtection="1">
      <alignment horizontal="center" vertical="center" wrapText="1"/>
      <protection locked="0"/>
    </xf>
    <xf numFmtId="0" fontId="7" fillId="5" borderId="9" xfId="3" applyNumberFormat="1" applyFont="1" applyFill="1" applyBorder="1" applyAlignment="1" applyProtection="1">
      <alignment horizontal="center" vertical="center" wrapText="1"/>
      <protection locked="0"/>
    </xf>
    <xf numFmtId="0" fontId="7" fillId="5" borderId="5" xfId="3" applyNumberFormat="1" applyFont="1" applyFill="1" applyBorder="1" applyAlignment="1" applyProtection="1">
      <alignment horizontal="center" vertical="center" wrapText="1"/>
      <protection locked="0"/>
    </xf>
    <xf numFmtId="0" fontId="7" fillId="4" borderId="13" xfId="3" applyNumberFormat="1" applyFont="1" applyFill="1" applyBorder="1" applyAlignment="1" applyProtection="1">
      <alignment horizontal="center" vertical="center" wrapText="1"/>
      <protection locked="0"/>
    </xf>
    <xf numFmtId="0" fontId="7" fillId="4" borderId="13" xfId="3" applyFont="1" applyFill="1" applyBorder="1" applyAlignment="1">
      <alignment horizontal="center" vertical="center" wrapText="1"/>
    </xf>
  </cellXfs>
  <cellStyles count="6">
    <cellStyle name="xl29" xfId="3"/>
    <cellStyle name="xl33" xfId="4"/>
    <cellStyle name="xl34" xfId="5"/>
    <cellStyle name="xl38" xfId="2"/>
    <cellStyle name="xl39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view="pageBreakPreview" zoomScale="60" zoomScaleNormal="100" workbookViewId="0">
      <selection activeCell="K39" sqref="K39"/>
    </sheetView>
  </sheetViews>
  <sheetFormatPr defaultRowHeight="30" customHeight="1" x14ac:dyDescent="0.25"/>
  <cols>
    <col min="1" max="1" width="31.140625" style="3" customWidth="1"/>
    <col min="2" max="2" width="11.7109375" style="3" customWidth="1"/>
    <col min="3" max="3" width="13.140625" style="2" customWidth="1"/>
    <col min="4" max="4" width="15.42578125" style="1" customWidth="1"/>
    <col min="5" max="5" width="13.140625" style="1" customWidth="1"/>
    <col min="6" max="6" width="12.85546875" style="1" customWidth="1"/>
    <col min="7" max="7" width="14.28515625" style="2" customWidth="1"/>
    <col min="8" max="8" width="13.42578125" style="1" bestFit="1" customWidth="1"/>
    <col min="9" max="9" width="15.28515625" style="8" customWidth="1"/>
    <col min="10" max="10" width="14" style="2" customWidth="1"/>
    <col min="11" max="11" width="13.42578125" style="1" bestFit="1" customWidth="1"/>
    <col min="12" max="12" width="13.5703125" style="8" customWidth="1"/>
  </cols>
  <sheetData>
    <row r="1" spans="1:13" ht="18.600000000000001" customHeight="1" x14ac:dyDescent="0.25">
      <c r="J1" s="41" t="s">
        <v>97</v>
      </c>
      <c r="K1" s="41"/>
      <c r="L1" s="41"/>
      <c r="M1" s="41"/>
    </row>
    <row r="2" spans="1:13" ht="13.9" customHeight="1" x14ac:dyDescent="0.25">
      <c r="J2" s="41" t="s">
        <v>96</v>
      </c>
      <c r="K2" s="41"/>
      <c r="L2" s="41"/>
      <c r="M2" s="41"/>
    </row>
    <row r="3" spans="1:13" ht="30" customHeight="1" x14ac:dyDescent="0.25">
      <c r="A3" s="42" t="s">
        <v>103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8" customHeight="1" thickBot="1" x14ac:dyDescent="0.3">
      <c r="C4" s="3"/>
      <c r="D4" s="2"/>
      <c r="G4" s="1"/>
      <c r="H4" s="2"/>
      <c r="I4" s="1"/>
      <c r="J4" s="1"/>
      <c r="K4" s="2"/>
      <c r="L4" s="1"/>
      <c r="M4" s="1" t="s">
        <v>94</v>
      </c>
    </row>
    <row r="5" spans="1:13" s="1" customFormat="1" ht="13.9" customHeight="1" x14ac:dyDescent="0.25">
      <c r="A5" s="49" t="s">
        <v>93</v>
      </c>
      <c r="B5" s="51" t="s">
        <v>92</v>
      </c>
      <c r="C5" s="53" t="s">
        <v>104</v>
      </c>
      <c r="D5" s="43" t="s">
        <v>105</v>
      </c>
      <c r="E5" s="45" t="s">
        <v>98</v>
      </c>
      <c r="F5" s="46"/>
      <c r="G5" s="47"/>
      <c r="H5" s="48" t="s">
        <v>99</v>
      </c>
      <c r="I5" s="46"/>
      <c r="J5" s="47"/>
      <c r="K5" s="48" t="s">
        <v>106</v>
      </c>
      <c r="L5" s="46"/>
      <c r="M5" s="47"/>
    </row>
    <row r="6" spans="1:13" ht="15" customHeight="1" x14ac:dyDescent="0.25">
      <c r="A6" s="50"/>
      <c r="B6" s="52"/>
      <c r="C6" s="54"/>
      <c r="D6" s="44"/>
      <c r="E6" s="55" t="s">
        <v>91</v>
      </c>
      <c r="F6" s="35" t="s">
        <v>90</v>
      </c>
      <c r="G6" s="37" t="s">
        <v>89</v>
      </c>
      <c r="H6" s="39" t="s">
        <v>91</v>
      </c>
      <c r="I6" s="35" t="s">
        <v>90</v>
      </c>
      <c r="J6" s="37" t="s">
        <v>89</v>
      </c>
      <c r="K6" s="39" t="s">
        <v>91</v>
      </c>
      <c r="L6" s="35" t="s">
        <v>90</v>
      </c>
      <c r="M6" s="37" t="s">
        <v>89</v>
      </c>
    </row>
    <row r="7" spans="1:13" ht="85.9" customHeight="1" x14ac:dyDescent="0.25">
      <c r="A7" s="50"/>
      <c r="B7" s="52"/>
      <c r="C7" s="54"/>
      <c r="D7" s="44"/>
      <c r="E7" s="56"/>
      <c r="F7" s="36"/>
      <c r="G7" s="38"/>
      <c r="H7" s="40"/>
      <c r="I7" s="36"/>
      <c r="J7" s="38"/>
      <c r="K7" s="40"/>
      <c r="L7" s="36"/>
      <c r="M7" s="38"/>
    </row>
    <row r="8" spans="1:13" ht="38.25" customHeight="1" x14ac:dyDescent="0.25">
      <c r="A8" s="9" t="s">
        <v>88</v>
      </c>
      <c r="B8" s="10" t="s">
        <v>87</v>
      </c>
      <c r="C8" s="11">
        <f>C9+C10+C11</f>
        <v>223112689.95999998</v>
      </c>
      <c r="D8" s="26">
        <f>D9+D10+D11</f>
        <v>223079030.55000001</v>
      </c>
      <c r="E8" s="27">
        <f>E9+E10+E11</f>
        <v>250620430.91</v>
      </c>
      <c r="F8" s="12">
        <f>E8-D8</f>
        <v>27541400.359999985</v>
      </c>
      <c r="G8" s="26">
        <f>E8/D8*100</f>
        <v>112.34602835241701</v>
      </c>
      <c r="H8" s="28">
        <f>H9+H10+H11</f>
        <v>242671656.49000001</v>
      </c>
      <c r="I8" s="29">
        <f>H8-E8</f>
        <v>-7948774.4199999869</v>
      </c>
      <c r="J8" s="13">
        <f>H8/E8*100</f>
        <v>96.828361362584019</v>
      </c>
      <c r="K8" s="28">
        <f>K9+K10+K11</f>
        <v>249210469.64999998</v>
      </c>
      <c r="L8" s="29">
        <f>K8-H8</f>
        <v>6538813.1599999666</v>
      </c>
      <c r="M8" s="13">
        <f>K8/H8*100</f>
        <v>102.69451045687713</v>
      </c>
    </row>
    <row r="9" spans="1:13" ht="30" customHeight="1" x14ac:dyDescent="0.25">
      <c r="A9" s="7" t="s">
        <v>86</v>
      </c>
      <c r="B9" s="14" t="s">
        <v>85</v>
      </c>
      <c r="C9" s="4">
        <v>209961340.94</v>
      </c>
      <c r="D9" s="21">
        <v>210029671.53</v>
      </c>
      <c r="E9" s="25">
        <v>237735902.34</v>
      </c>
      <c r="F9" s="5">
        <f>E9-D9</f>
        <v>27706230.810000002</v>
      </c>
      <c r="G9" s="21">
        <f t="shared" ref="G9:G52" si="0">E9/D9*100</f>
        <v>113.19157936503392</v>
      </c>
      <c r="H9" s="4">
        <v>229779054.68000001</v>
      </c>
      <c r="I9" s="24">
        <f t="shared" ref="I9:I55" si="1">H9-E9</f>
        <v>-7956847.6599999964</v>
      </c>
      <c r="J9" s="15">
        <f t="shared" ref="J9:J56" si="2">H9/E9*100</f>
        <v>96.653072766173764</v>
      </c>
      <c r="K9" s="4">
        <v>236317867.84</v>
      </c>
      <c r="L9" s="24">
        <f t="shared" ref="L9:L55" si="3">K9-H9</f>
        <v>6538813.1599999964</v>
      </c>
      <c r="M9" s="15">
        <f t="shared" ref="M9:M56" si="4">K9/H9*100</f>
        <v>102.84569590953632</v>
      </c>
    </row>
    <row r="10" spans="1:13" ht="30" customHeight="1" x14ac:dyDescent="0.25">
      <c r="A10" s="7" t="s">
        <v>84</v>
      </c>
      <c r="B10" s="14" t="s">
        <v>83</v>
      </c>
      <c r="C10" s="4">
        <v>1744868.16</v>
      </c>
      <c r="D10" s="21">
        <v>1542878.16</v>
      </c>
      <c r="E10" s="25">
        <v>1839079.42</v>
      </c>
      <c r="F10" s="5">
        <f t="shared" ref="F10:F55" si="5">E10-D10</f>
        <v>296201.26</v>
      </c>
      <c r="G10" s="21">
        <f t="shared" si="0"/>
        <v>119.19796829582448</v>
      </c>
      <c r="H10" s="4">
        <v>1839079.42</v>
      </c>
      <c r="I10" s="24">
        <f t="shared" si="1"/>
        <v>0</v>
      </c>
      <c r="J10" s="15">
        <f t="shared" si="2"/>
        <v>100</v>
      </c>
      <c r="K10" s="4">
        <v>1839079.42</v>
      </c>
      <c r="L10" s="24">
        <f t="shared" si="3"/>
        <v>0</v>
      </c>
      <c r="M10" s="15">
        <f t="shared" si="4"/>
        <v>100</v>
      </c>
    </row>
    <row r="11" spans="1:13" ht="87.75" customHeight="1" x14ac:dyDescent="0.25">
      <c r="A11" s="7" t="s">
        <v>82</v>
      </c>
      <c r="B11" s="14" t="s">
        <v>81</v>
      </c>
      <c r="C11" s="4">
        <v>11406480.859999999</v>
      </c>
      <c r="D11" s="21">
        <v>11506480.859999999</v>
      </c>
      <c r="E11" s="25">
        <v>11045449.15</v>
      </c>
      <c r="F11" s="5">
        <f t="shared" si="5"/>
        <v>-461031.70999999903</v>
      </c>
      <c r="G11" s="21">
        <f t="shared" si="0"/>
        <v>95.993286604224195</v>
      </c>
      <c r="H11" s="4">
        <v>11053522.390000001</v>
      </c>
      <c r="I11" s="24">
        <f t="shared" si="1"/>
        <v>8073.2400000002235</v>
      </c>
      <c r="J11" s="15">
        <f t="shared" si="2"/>
        <v>100.07309109743174</v>
      </c>
      <c r="K11" s="4">
        <v>11053522.390000001</v>
      </c>
      <c r="L11" s="24">
        <f t="shared" si="3"/>
        <v>0</v>
      </c>
      <c r="M11" s="15">
        <f t="shared" si="4"/>
        <v>100</v>
      </c>
    </row>
    <row r="12" spans="1:13" ht="42.75" customHeight="1" x14ac:dyDescent="0.25">
      <c r="A12" s="9" t="s">
        <v>80</v>
      </c>
      <c r="B12" s="10" t="s">
        <v>79</v>
      </c>
      <c r="C12" s="11">
        <f>C13+C14+C15</f>
        <v>18282365.399999999</v>
      </c>
      <c r="D12" s="26">
        <f>D13+D14+D15</f>
        <v>17952722.699999999</v>
      </c>
      <c r="E12" s="27">
        <f>E13+E14+E15</f>
        <v>17991100</v>
      </c>
      <c r="F12" s="12">
        <f t="shared" si="5"/>
        <v>38377.300000000745</v>
      </c>
      <c r="G12" s="26">
        <f t="shared" si="0"/>
        <v>100.21376868924735</v>
      </c>
      <c r="H12" s="28">
        <f>H13+H14+H15</f>
        <v>17583500</v>
      </c>
      <c r="I12" s="29">
        <f t="shared" si="1"/>
        <v>-407600</v>
      </c>
      <c r="J12" s="13">
        <f t="shared" si="2"/>
        <v>97.734435359705628</v>
      </c>
      <c r="K12" s="28">
        <f>K13+K14+K15</f>
        <v>18013600</v>
      </c>
      <c r="L12" s="29">
        <f t="shared" si="3"/>
        <v>430100</v>
      </c>
      <c r="M12" s="13">
        <f t="shared" si="4"/>
        <v>102.44604316546761</v>
      </c>
    </row>
    <row r="13" spans="1:13" ht="77.25" customHeight="1" x14ac:dyDescent="0.25">
      <c r="A13" s="7" t="s">
        <v>78</v>
      </c>
      <c r="B13" s="14" t="s">
        <v>77</v>
      </c>
      <c r="C13" s="4">
        <v>12573665.4</v>
      </c>
      <c r="D13" s="21">
        <v>12244022.699999999</v>
      </c>
      <c r="E13" s="22">
        <v>12938200</v>
      </c>
      <c r="F13" s="5">
        <f t="shared" si="5"/>
        <v>694177.30000000075</v>
      </c>
      <c r="G13" s="21">
        <f t="shared" si="0"/>
        <v>105.6695198711123</v>
      </c>
      <c r="H13" s="4">
        <v>13427400</v>
      </c>
      <c r="I13" s="24">
        <f t="shared" si="1"/>
        <v>489200</v>
      </c>
      <c r="J13" s="15">
        <f t="shared" si="2"/>
        <v>103.78105146001761</v>
      </c>
      <c r="K13" s="4">
        <v>13936200</v>
      </c>
      <c r="L13" s="24">
        <f t="shared" si="3"/>
        <v>508800</v>
      </c>
      <c r="M13" s="15">
        <f t="shared" si="4"/>
        <v>103.78926672326736</v>
      </c>
    </row>
    <row r="14" spans="1:13" ht="69.75" customHeight="1" x14ac:dyDescent="0.25">
      <c r="A14" s="7" t="s">
        <v>76</v>
      </c>
      <c r="B14" s="14" t="s">
        <v>75</v>
      </c>
      <c r="C14" s="4">
        <v>5458700</v>
      </c>
      <c r="D14" s="21">
        <v>5458700</v>
      </c>
      <c r="E14" s="22">
        <v>5052900</v>
      </c>
      <c r="F14" s="5">
        <f t="shared" si="5"/>
        <v>-405800</v>
      </c>
      <c r="G14" s="21">
        <f t="shared" si="0"/>
        <v>92.565995566710029</v>
      </c>
      <c r="H14" s="4">
        <v>4156100</v>
      </c>
      <c r="I14" s="24">
        <f t="shared" si="1"/>
        <v>-896800</v>
      </c>
      <c r="J14" s="15">
        <f t="shared" si="2"/>
        <v>82.251776207722287</v>
      </c>
      <c r="K14" s="4">
        <v>4077400</v>
      </c>
      <c r="L14" s="24">
        <f t="shared" si="3"/>
        <v>-78700</v>
      </c>
      <c r="M14" s="15">
        <f t="shared" si="4"/>
        <v>98.106397824883913</v>
      </c>
    </row>
    <row r="15" spans="1:13" ht="39" customHeight="1" x14ac:dyDescent="0.25">
      <c r="A15" s="6" t="s">
        <v>100</v>
      </c>
      <c r="B15" s="14" t="s">
        <v>95</v>
      </c>
      <c r="C15" s="4">
        <v>250000</v>
      </c>
      <c r="D15" s="21">
        <v>250000</v>
      </c>
      <c r="E15" s="22">
        <v>0</v>
      </c>
      <c r="F15" s="5">
        <f>E15-D15</f>
        <v>-250000</v>
      </c>
      <c r="G15" s="21">
        <v>0</v>
      </c>
      <c r="H15" s="4">
        <v>0</v>
      </c>
      <c r="I15" s="24">
        <f>H15-E15</f>
        <v>0</v>
      </c>
      <c r="J15" s="15">
        <v>0</v>
      </c>
      <c r="K15" s="4">
        <v>0</v>
      </c>
      <c r="L15" s="24">
        <f>K15-H15</f>
        <v>0</v>
      </c>
      <c r="M15" s="15">
        <v>0</v>
      </c>
    </row>
    <row r="16" spans="1:13" ht="53.25" customHeight="1" x14ac:dyDescent="0.25">
      <c r="A16" s="9" t="s">
        <v>74</v>
      </c>
      <c r="B16" s="10" t="s">
        <v>73</v>
      </c>
      <c r="C16" s="11">
        <f>C17</f>
        <v>5263157.8899999997</v>
      </c>
      <c r="D16" s="26">
        <f>D17</f>
        <v>5263157.8899999997</v>
      </c>
      <c r="E16" s="27">
        <f>E17</f>
        <v>0</v>
      </c>
      <c r="F16" s="12">
        <f t="shared" si="5"/>
        <v>-5263157.8899999997</v>
      </c>
      <c r="G16" s="26">
        <f t="shared" si="0"/>
        <v>0</v>
      </c>
      <c r="H16" s="28">
        <f>H17</f>
        <v>0</v>
      </c>
      <c r="I16" s="29">
        <f t="shared" si="1"/>
        <v>0</v>
      </c>
      <c r="J16" s="13">
        <v>0</v>
      </c>
      <c r="K16" s="28">
        <f>K17</f>
        <v>0</v>
      </c>
      <c r="L16" s="29">
        <f t="shared" si="3"/>
        <v>0</v>
      </c>
      <c r="M16" s="13">
        <v>0</v>
      </c>
    </row>
    <row r="17" spans="1:13" ht="55.5" customHeight="1" x14ac:dyDescent="0.25">
      <c r="A17" s="7" t="s">
        <v>72</v>
      </c>
      <c r="B17" s="14" t="s">
        <v>71</v>
      </c>
      <c r="C17" s="4">
        <v>5263157.8899999997</v>
      </c>
      <c r="D17" s="21">
        <v>5263157.8899999997</v>
      </c>
      <c r="E17" s="22">
        <v>0</v>
      </c>
      <c r="F17" s="5">
        <f t="shared" si="5"/>
        <v>-5263157.8899999997</v>
      </c>
      <c r="G17" s="21">
        <f>E17/D17*100</f>
        <v>0</v>
      </c>
      <c r="H17" s="4">
        <v>0</v>
      </c>
      <c r="I17" s="24">
        <f t="shared" si="1"/>
        <v>0</v>
      </c>
      <c r="J17" s="15">
        <v>0</v>
      </c>
      <c r="K17" s="4">
        <v>0</v>
      </c>
      <c r="L17" s="24">
        <f t="shared" si="3"/>
        <v>0</v>
      </c>
      <c r="M17" s="15">
        <v>0</v>
      </c>
    </row>
    <row r="18" spans="1:13" ht="51" customHeight="1" x14ac:dyDescent="0.25">
      <c r="A18" s="9" t="s">
        <v>70</v>
      </c>
      <c r="B18" s="10" t="s">
        <v>69</v>
      </c>
      <c r="C18" s="11">
        <f>C19</f>
        <v>29902124.550000001</v>
      </c>
      <c r="D18" s="26">
        <f>D19</f>
        <v>29104114.550000001</v>
      </c>
      <c r="E18" s="27">
        <f>E19</f>
        <v>32072036.649999999</v>
      </c>
      <c r="F18" s="12">
        <f t="shared" si="5"/>
        <v>2967922.0999999978</v>
      </c>
      <c r="G18" s="26">
        <f t="shared" si="0"/>
        <v>110.19760314268004</v>
      </c>
      <c r="H18" s="28">
        <f>H19</f>
        <v>31387282.649999999</v>
      </c>
      <c r="I18" s="29">
        <f t="shared" si="1"/>
        <v>-684754</v>
      </c>
      <c r="J18" s="13">
        <f t="shared" si="2"/>
        <v>97.864950057669631</v>
      </c>
      <c r="K18" s="28">
        <f>K19</f>
        <v>34205135.189999998</v>
      </c>
      <c r="L18" s="29">
        <f t="shared" si="3"/>
        <v>2817852.5399999991</v>
      </c>
      <c r="M18" s="13">
        <f t="shared" si="4"/>
        <v>108.97768873916837</v>
      </c>
    </row>
    <row r="19" spans="1:13" ht="54" customHeight="1" x14ac:dyDescent="0.25">
      <c r="A19" s="7" t="s">
        <v>68</v>
      </c>
      <c r="B19" s="14" t="s">
        <v>67</v>
      </c>
      <c r="C19" s="4">
        <v>29902124.550000001</v>
      </c>
      <c r="D19" s="21">
        <v>29104114.550000001</v>
      </c>
      <c r="E19" s="22">
        <v>32072036.649999999</v>
      </c>
      <c r="F19" s="5">
        <f t="shared" si="5"/>
        <v>2967922.0999999978</v>
      </c>
      <c r="G19" s="21">
        <f t="shared" si="0"/>
        <v>110.19760314268004</v>
      </c>
      <c r="H19" s="4">
        <v>31387282.649999999</v>
      </c>
      <c r="I19" s="24">
        <f t="shared" si="1"/>
        <v>-684754</v>
      </c>
      <c r="J19" s="15">
        <f t="shared" si="2"/>
        <v>97.864950057669631</v>
      </c>
      <c r="K19" s="4">
        <v>34205135.189999998</v>
      </c>
      <c r="L19" s="24">
        <f t="shared" si="3"/>
        <v>2817852.5399999991</v>
      </c>
      <c r="M19" s="15">
        <f t="shared" si="4"/>
        <v>108.97768873916837</v>
      </c>
    </row>
    <row r="20" spans="1:13" ht="56.25" customHeight="1" x14ac:dyDescent="0.25">
      <c r="A20" s="9" t="s">
        <v>66</v>
      </c>
      <c r="B20" s="10" t="s">
        <v>65</v>
      </c>
      <c r="C20" s="11">
        <f>C21</f>
        <v>24441001.600000001</v>
      </c>
      <c r="D20" s="26">
        <f>D21</f>
        <v>25238172.600000001</v>
      </c>
      <c r="E20" s="27">
        <f>E21</f>
        <v>26814905.559999999</v>
      </c>
      <c r="F20" s="12">
        <f t="shared" si="5"/>
        <v>1576732.9599999972</v>
      </c>
      <c r="G20" s="26">
        <f t="shared" si="0"/>
        <v>106.24741333292886</v>
      </c>
      <c r="H20" s="28">
        <f>H21</f>
        <v>26859060.289999999</v>
      </c>
      <c r="I20" s="29">
        <f t="shared" si="1"/>
        <v>44154.730000000447</v>
      </c>
      <c r="J20" s="13">
        <f t="shared" si="2"/>
        <v>100.16466487230844</v>
      </c>
      <c r="K20" s="28">
        <f>K21</f>
        <v>27821124.449999999</v>
      </c>
      <c r="L20" s="29">
        <f t="shared" si="3"/>
        <v>962064.16000000015</v>
      </c>
      <c r="M20" s="13">
        <f t="shared" si="4"/>
        <v>103.58189806200402</v>
      </c>
    </row>
    <row r="21" spans="1:13" ht="78" customHeight="1" x14ac:dyDescent="0.25">
      <c r="A21" s="7" t="s">
        <v>64</v>
      </c>
      <c r="B21" s="14" t="s">
        <v>63</v>
      </c>
      <c r="C21" s="4">
        <v>24441001.600000001</v>
      </c>
      <c r="D21" s="21">
        <v>25238172.600000001</v>
      </c>
      <c r="E21" s="22">
        <v>26814905.559999999</v>
      </c>
      <c r="F21" s="5">
        <f t="shared" si="5"/>
        <v>1576732.9599999972</v>
      </c>
      <c r="G21" s="21">
        <f t="shared" si="0"/>
        <v>106.24741333292886</v>
      </c>
      <c r="H21" s="4">
        <v>26859060.289999999</v>
      </c>
      <c r="I21" s="24">
        <f t="shared" si="1"/>
        <v>44154.730000000447</v>
      </c>
      <c r="J21" s="15">
        <f t="shared" si="2"/>
        <v>100.16466487230844</v>
      </c>
      <c r="K21" s="4">
        <v>27821124.449999999</v>
      </c>
      <c r="L21" s="24">
        <f t="shared" si="3"/>
        <v>962064.16000000015</v>
      </c>
      <c r="M21" s="15">
        <f t="shared" si="4"/>
        <v>103.58189806200402</v>
      </c>
    </row>
    <row r="22" spans="1:13" ht="72" customHeight="1" x14ac:dyDescent="0.25">
      <c r="A22" s="9" t="s">
        <v>62</v>
      </c>
      <c r="B22" s="10" t="s">
        <v>61</v>
      </c>
      <c r="C22" s="11">
        <f>C23+C24+C25+C26</f>
        <v>72537554.729999989</v>
      </c>
      <c r="D22" s="26">
        <f>D23+D24+D25+D26</f>
        <v>73936463.75</v>
      </c>
      <c r="E22" s="27">
        <f>E23+E24+E25+E26</f>
        <v>70958228.00999999</v>
      </c>
      <c r="F22" s="12">
        <f t="shared" si="5"/>
        <v>-2978235.7400000095</v>
      </c>
      <c r="G22" s="26">
        <f t="shared" si="0"/>
        <v>95.971898588401174</v>
      </c>
      <c r="H22" s="28">
        <f>H23+H24+H25+H26</f>
        <v>50295036.930000007</v>
      </c>
      <c r="I22" s="29">
        <f t="shared" si="1"/>
        <v>-20663191.079999983</v>
      </c>
      <c r="J22" s="13">
        <f t="shared" si="2"/>
        <v>70.879781443967332</v>
      </c>
      <c r="K22" s="28">
        <f>K23+K24+K25+K26</f>
        <v>62394045.199999996</v>
      </c>
      <c r="L22" s="29">
        <f t="shared" si="3"/>
        <v>12099008.269999988</v>
      </c>
      <c r="M22" s="13">
        <f t="shared" si="4"/>
        <v>124.05606797115834</v>
      </c>
    </row>
    <row r="23" spans="1:13" ht="60.75" customHeight="1" x14ac:dyDescent="0.25">
      <c r="A23" s="7" t="s">
        <v>60</v>
      </c>
      <c r="B23" s="14" t="s">
        <v>59</v>
      </c>
      <c r="C23" s="4">
        <v>6007914.0999999996</v>
      </c>
      <c r="D23" s="21">
        <v>6007914.0999999996</v>
      </c>
      <c r="E23" s="22">
        <f>4689218.58</f>
        <v>4689218.58</v>
      </c>
      <c r="F23" s="5">
        <f t="shared" si="5"/>
        <v>-1318695.5199999996</v>
      </c>
      <c r="G23" s="21">
        <f t="shared" si="0"/>
        <v>78.050692835305355</v>
      </c>
      <c r="H23" s="4">
        <v>0</v>
      </c>
      <c r="I23" s="24">
        <f t="shared" si="1"/>
        <v>-4689218.58</v>
      </c>
      <c r="J23" s="15">
        <f t="shared" si="2"/>
        <v>0</v>
      </c>
      <c r="K23" s="4">
        <v>0</v>
      </c>
      <c r="L23" s="24">
        <f t="shared" si="3"/>
        <v>0</v>
      </c>
      <c r="M23" s="15" t="e">
        <f t="shared" si="4"/>
        <v>#DIV/0!</v>
      </c>
    </row>
    <row r="24" spans="1:13" ht="59.25" customHeight="1" x14ac:dyDescent="0.25">
      <c r="A24" s="7" t="s">
        <v>58</v>
      </c>
      <c r="B24" s="14" t="s">
        <v>57</v>
      </c>
      <c r="C24" s="4">
        <v>7486200.8200000003</v>
      </c>
      <c r="D24" s="21">
        <v>7460109.8399999999</v>
      </c>
      <c r="E24" s="22">
        <v>9131880</v>
      </c>
      <c r="F24" s="5">
        <f t="shared" si="5"/>
        <v>1671770.1600000001</v>
      </c>
      <c r="G24" s="21">
        <f t="shared" si="0"/>
        <v>122.40945771382906</v>
      </c>
      <c r="H24" s="4">
        <v>7405880</v>
      </c>
      <c r="I24" s="24">
        <f t="shared" si="1"/>
        <v>-1726000</v>
      </c>
      <c r="J24" s="15">
        <f t="shared" si="2"/>
        <v>81.099182205635643</v>
      </c>
      <c r="K24" s="4">
        <v>7689880</v>
      </c>
      <c r="L24" s="24">
        <f t="shared" si="3"/>
        <v>284000</v>
      </c>
      <c r="M24" s="15">
        <f t="shared" si="4"/>
        <v>103.83479073384932</v>
      </c>
    </row>
    <row r="25" spans="1:13" ht="89.25" customHeight="1" x14ac:dyDescent="0.25">
      <c r="A25" s="7" t="s">
        <v>56</v>
      </c>
      <c r="B25" s="14" t="s">
        <v>55</v>
      </c>
      <c r="C25" s="4">
        <v>11149511.199999999</v>
      </c>
      <c r="D25" s="21">
        <v>11149511.199999999</v>
      </c>
      <c r="E25" s="22">
        <v>11931733.67</v>
      </c>
      <c r="F25" s="5">
        <f t="shared" si="5"/>
        <v>782222.47000000067</v>
      </c>
      <c r="G25" s="21">
        <f t="shared" si="0"/>
        <v>107.01575572209838</v>
      </c>
      <c r="H25" s="4">
        <v>12102627.67</v>
      </c>
      <c r="I25" s="24">
        <f t="shared" si="1"/>
        <v>170894</v>
      </c>
      <c r="J25" s="15">
        <f t="shared" si="2"/>
        <v>101.43226462077072</v>
      </c>
      <c r="K25" s="4">
        <v>12287370.67</v>
      </c>
      <c r="L25" s="24">
        <f t="shared" si="3"/>
        <v>184743</v>
      </c>
      <c r="M25" s="15">
        <f t="shared" si="4"/>
        <v>101.52647016034328</v>
      </c>
    </row>
    <row r="26" spans="1:13" ht="67.5" customHeight="1" x14ac:dyDescent="0.25">
      <c r="A26" s="7" t="s">
        <v>54</v>
      </c>
      <c r="B26" s="14" t="s">
        <v>53</v>
      </c>
      <c r="C26" s="4">
        <v>47893928.609999999</v>
      </c>
      <c r="D26" s="21">
        <v>49318928.609999999</v>
      </c>
      <c r="E26" s="22">
        <f>50143113.9-4689218.58-247499.56-1000</f>
        <v>45205395.759999998</v>
      </c>
      <c r="F26" s="5">
        <f t="shared" si="5"/>
        <v>-4113532.8500000015</v>
      </c>
      <c r="G26" s="21">
        <f t="shared" si="0"/>
        <v>91.659322361747471</v>
      </c>
      <c r="H26" s="23">
        <f>31034974.89-247445.63-1000</f>
        <v>30786529.260000002</v>
      </c>
      <c r="I26" s="24">
        <f t="shared" si="1"/>
        <v>-14418866.499999996</v>
      </c>
      <c r="J26" s="15">
        <f t="shared" si="2"/>
        <v>68.103660508689686</v>
      </c>
      <c r="K26" s="23">
        <f>42665240.16-247445.63-1000</f>
        <v>42416794.529999994</v>
      </c>
      <c r="L26" s="24">
        <f t="shared" si="3"/>
        <v>11630265.269999992</v>
      </c>
      <c r="M26" s="15">
        <f t="shared" si="4"/>
        <v>137.7771237926155</v>
      </c>
    </row>
    <row r="27" spans="1:13" ht="96.75" customHeight="1" x14ac:dyDescent="0.25">
      <c r="A27" s="9" t="s">
        <v>52</v>
      </c>
      <c r="B27" s="10" t="s">
        <v>51</v>
      </c>
      <c r="C27" s="11">
        <f>C28+C29+C30</f>
        <v>19153823.050000001</v>
      </c>
      <c r="D27" s="26">
        <f>D28+D29+D30</f>
        <v>19798587.789999999</v>
      </c>
      <c r="E27" s="27">
        <f>E28+E29+E30</f>
        <v>19871184.050000001</v>
      </c>
      <c r="F27" s="12">
        <f t="shared" si="5"/>
        <v>72596.260000001639</v>
      </c>
      <c r="G27" s="26">
        <f t="shared" si="0"/>
        <v>100.36667393033289</v>
      </c>
      <c r="H27" s="28">
        <f>H28+H29+H30</f>
        <v>19611387.120000001</v>
      </c>
      <c r="I27" s="29">
        <f t="shared" si="1"/>
        <v>-259796.9299999997</v>
      </c>
      <c r="J27" s="13">
        <f t="shared" si="2"/>
        <v>98.692594616675606</v>
      </c>
      <c r="K27" s="28">
        <f>K28+K29+K30</f>
        <v>19893558.120000001</v>
      </c>
      <c r="L27" s="29">
        <f t="shared" si="3"/>
        <v>282171</v>
      </c>
      <c r="M27" s="13">
        <f t="shared" si="4"/>
        <v>101.43881204462195</v>
      </c>
    </row>
    <row r="28" spans="1:13" ht="94.5" customHeight="1" x14ac:dyDescent="0.25">
      <c r="A28" s="7" t="s">
        <v>50</v>
      </c>
      <c r="B28" s="14" t="s">
        <v>49</v>
      </c>
      <c r="C28" s="4">
        <v>18903823.050000001</v>
      </c>
      <c r="D28" s="21">
        <v>19518587.789999999</v>
      </c>
      <c r="E28" s="22">
        <v>19621184.050000001</v>
      </c>
      <c r="F28" s="5">
        <f t="shared" si="5"/>
        <v>102596.26000000164</v>
      </c>
      <c r="G28" s="21">
        <f t="shared" si="0"/>
        <v>100.52563362218534</v>
      </c>
      <c r="H28" s="4">
        <v>19361387.120000001</v>
      </c>
      <c r="I28" s="24">
        <f t="shared" si="1"/>
        <v>-259796.9299999997</v>
      </c>
      <c r="J28" s="15">
        <f t="shared" si="2"/>
        <v>98.675936531974997</v>
      </c>
      <c r="K28" s="4">
        <v>19643558.120000001</v>
      </c>
      <c r="L28" s="24">
        <f t="shared" si="3"/>
        <v>282171</v>
      </c>
      <c r="M28" s="15">
        <f t="shared" si="4"/>
        <v>101.45739041449421</v>
      </c>
    </row>
    <row r="29" spans="1:13" ht="60" customHeight="1" x14ac:dyDescent="0.25">
      <c r="A29" s="7" t="s">
        <v>48</v>
      </c>
      <c r="B29" s="14" t="s">
        <v>47</v>
      </c>
      <c r="C29" s="4">
        <v>1000</v>
      </c>
      <c r="D29" s="21">
        <v>1000</v>
      </c>
      <c r="E29" s="22">
        <v>1000</v>
      </c>
      <c r="F29" s="5">
        <f t="shared" si="5"/>
        <v>0</v>
      </c>
      <c r="G29" s="21">
        <f t="shared" si="0"/>
        <v>100</v>
      </c>
      <c r="H29" s="4">
        <v>1000</v>
      </c>
      <c r="I29" s="24">
        <f t="shared" si="1"/>
        <v>0</v>
      </c>
      <c r="J29" s="15">
        <f t="shared" si="2"/>
        <v>100</v>
      </c>
      <c r="K29" s="4">
        <v>1000</v>
      </c>
      <c r="L29" s="24">
        <f t="shared" si="3"/>
        <v>0</v>
      </c>
      <c r="M29" s="15">
        <f t="shared" si="4"/>
        <v>100</v>
      </c>
    </row>
    <row r="30" spans="1:13" ht="72.75" customHeight="1" x14ac:dyDescent="0.25">
      <c r="A30" s="7" t="s">
        <v>46</v>
      </c>
      <c r="B30" s="14" t="s">
        <v>45</v>
      </c>
      <c r="C30" s="4">
        <v>249000</v>
      </c>
      <c r="D30" s="21">
        <v>279000</v>
      </c>
      <c r="E30" s="22">
        <v>249000</v>
      </c>
      <c r="F30" s="5">
        <f t="shared" si="5"/>
        <v>-30000</v>
      </c>
      <c r="G30" s="21">
        <f t="shared" si="0"/>
        <v>89.247311827956992</v>
      </c>
      <c r="H30" s="4">
        <v>249000</v>
      </c>
      <c r="I30" s="24">
        <f t="shared" si="1"/>
        <v>0</v>
      </c>
      <c r="J30" s="15">
        <f t="shared" si="2"/>
        <v>100</v>
      </c>
      <c r="K30" s="4">
        <v>249000</v>
      </c>
      <c r="L30" s="24">
        <f t="shared" si="3"/>
        <v>0</v>
      </c>
      <c r="M30" s="15">
        <f t="shared" si="4"/>
        <v>100</v>
      </c>
    </row>
    <row r="31" spans="1:13" ht="63" customHeight="1" x14ac:dyDescent="0.25">
      <c r="A31" s="9" t="s">
        <v>44</v>
      </c>
      <c r="B31" s="10" t="s">
        <v>43</v>
      </c>
      <c r="C31" s="11">
        <f>C32</f>
        <v>5063612.5999999996</v>
      </c>
      <c r="D31" s="26">
        <f>D32</f>
        <v>5038612.5999999996</v>
      </c>
      <c r="E31" s="27">
        <f>E32</f>
        <v>60000</v>
      </c>
      <c r="F31" s="12">
        <f t="shared" si="5"/>
        <v>-4978612.5999999996</v>
      </c>
      <c r="G31" s="26">
        <f t="shared" si="0"/>
        <v>1.1908039923529745</v>
      </c>
      <c r="H31" s="28">
        <f>H32</f>
        <v>60000</v>
      </c>
      <c r="I31" s="29">
        <f t="shared" si="1"/>
        <v>0</v>
      </c>
      <c r="J31" s="13">
        <f t="shared" si="2"/>
        <v>100</v>
      </c>
      <c r="K31" s="28">
        <f>K32</f>
        <v>60000</v>
      </c>
      <c r="L31" s="29">
        <f t="shared" si="3"/>
        <v>0</v>
      </c>
      <c r="M31" s="13">
        <f t="shared" si="4"/>
        <v>100</v>
      </c>
    </row>
    <row r="32" spans="1:13" ht="59.25" customHeight="1" x14ac:dyDescent="0.25">
      <c r="A32" s="7" t="s">
        <v>42</v>
      </c>
      <c r="B32" s="14" t="s">
        <v>41</v>
      </c>
      <c r="C32" s="4">
        <v>5063612.5999999996</v>
      </c>
      <c r="D32" s="21">
        <v>5038612.5999999996</v>
      </c>
      <c r="E32" s="22">
        <v>60000</v>
      </c>
      <c r="F32" s="5">
        <f t="shared" si="5"/>
        <v>-4978612.5999999996</v>
      </c>
      <c r="G32" s="21">
        <f t="shared" si="0"/>
        <v>1.1908039923529745</v>
      </c>
      <c r="H32" s="4">
        <v>60000</v>
      </c>
      <c r="I32" s="24">
        <f t="shared" si="1"/>
        <v>0</v>
      </c>
      <c r="J32" s="15">
        <f t="shared" si="2"/>
        <v>100</v>
      </c>
      <c r="K32" s="4">
        <v>60000</v>
      </c>
      <c r="L32" s="24">
        <f t="shared" si="3"/>
        <v>0</v>
      </c>
      <c r="M32" s="15">
        <f t="shared" si="4"/>
        <v>100</v>
      </c>
    </row>
    <row r="33" spans="1:13" ht="39" customHeight="1" x14ac:dyDescent="0.25">
      <c r="A33" s="9" t="s">
        <v>40</v>
      </c>
      <c r="B33" s="10" t="s">
        <v>39</v>
      </c>
      <c r="C33" s="11">
        <f>C34+C35</f>
        <v>18693755.809999999</v>
      </c>
      <c r="D33" s="26">
        <f>D34+D35</f>
        <v>18693755.809999999</v>
      </c>
      <c r="E33" s="27">
        <f>E34+E35</f>
        <v>19082904.209999997</v>
      </c>
      <c r="F33" s="12">
        <f t="shared" si="5"/>
        <v>389148.39999999851</v>
      </c>
      <c r="G33" s="26">
        <f t="shared" si="0"/>
        <v>102.0817025960713</v>
      </c>
      <c r="H33" s="28">
        <f>H34+H35</f>
        <v>19060544.619999997</v>
      </c>
      <c r="I33" s="29">
        <f t="shared" si="1"/>
        <v>-22359.589999999851</v>
      </c>
      <c r="J33" s="13">
        <f t="shared" si="2"/>
        <v>99.882829207997162</v>
      </c>
      <c r="K33" s="28">
        <f>K34+K35</f>
        <v>19558544.619999997</v>
      </c>
      <c r="L33" s="29">
        <f t="shared" si="3"/>
        <v>498000</v>
      </c>
      <c r="M33" s="13">
        <f t="shared" si="4"/>
        <v>102.61272702290707</v>
      </c>
    </row>
    <row r="34" spans="1:13" ht="67.5" customHeight="1" x14ac:dyDescent="0.25">
      <c r="A34" s="7" t="s">
        <v>38</v>
      </c>
      <c r="B34" s="14" t="s">
        <v>37</v>
      </c>
      <c r="C34" s="4">
        <v>18213465.809999999</v>
      </c>
      <c r="D34" s="21">
        <v>18213465.809999999</v>
      </c>
      <c r="E34" s="22">
        <f>17855114.65+247499.56</f>
        <v>18102614.209999997</v>
      </c>
      <c r="F34" s="5">
        <f t="shared" si="5"/>
        <v>-110851.60000000149</v>
      </c>
      <c r="G34" s="21">
        <f t="shared" si="0"/>
        <v>99.39137558355786</v>
      </c>
      <c r="H34" s="4">
        <f>18332808.99+247445.63</f>
        <v>18580254.619999997</v>
      </c>
      <c r="I34" s="24">
        <f t="shared" si="1"/>
        <v>477640.41000000015</v>
      </c>
      <c r="J34" s="15">
        <f t="shared" si="2"/>
        <v>102.63851620798586</v>
      </c>
      <c r="K34" s="4">
        <f>18830808.99+247445.63</f>
        <v>19078254.619999997</v>
      </c>
      <c r="L34" s="24">
        <f t="shared" si="3"/>
        <v>498000</v>
      </c>
      <c r="M34" s="15">
        <f t="shared" si="4"/>
        <v>102.68026466905329</v>
      </c>
    </row>
    <row r="35" spans="1:13" ht="57.75" customHeight="1" x14ac:dyDescent="0.25">
      <c r="A35" s="7" t="s">
        <v>36</v>
      </c>
      <c r="B35" s="14" t="s">
        <v>35</v>
      </c>
      <c r="C35" s="4">
        <v>480290</v>
      </c>
      <c r="D35" s="21">
        <v>480290</v>
      </c>
      <c r="E35" s="22">
        <v>980290</v>
      </c>
      <c r="F35" s="5">
        <f t="shared" si="5"/>
        <v>500000</v>
      </c>
      <c r="G35" s="21">
        <f t="shared" si="0"/>
        <v>204.10377063857251</v>
      </c>
      <c r="H35" s="4">
        <v>480290</v>
      </c>
      <c r="I35" s="24">
        <f t="shared" si="1"/>
        <v>-500000</v>
      </c>
      <c r="J35" s="15">
        <f t="shared" si="2"/>
        <v>48.99468524620265</v>
      </c>
      <c r="K35" s="4">
        <v>480290</v>
      </c>
      <c r="L35" s="24">
        <f t="shared" si="3"/>
        <v>0</v>
      </c>
      <c r="M35" s="15">
        <f t="shared" si="4"/>
        <v>100</v>
      </c>
    </row>
    <row r="36" spans="1:13" ht="75.75" customHeight="1" x14ac:dyDescent="0.25">
      <c r="A36" s="9" t="s">
        <v>34</v>
      </c>
      <c r="B36" s="10" t="s">
        <v>33</v>
      </c>
      <c r="C36" s="11">
        <f>C37+C38</f>
        <v>3708211</v>
      </c>
      <c r="D36" s="26">
        <f>D37+D38</f>
        <v>2961589.94</v>
      </c>
      <c r="E36" s="27">
        <f>E37+E38</f>
        <v>4060000</v>
      </c>
      <c r="F36" s="12">
        <f t="shared" si="5"/>
        <v>1098410.06</v>
      </c>
      <c r="G36" s="26">
        <f t="shared" si="0"/>
        <v>137.08852617185755</v>
      </c>
      <c r="H36" s="28">
        <f>H37+H38</f>
        <v>9682000</v>
      </c>
      <c r="I36" s="29">
        <f t="shared" si="1"/>
        <v>5622000</v>
      </c>
      <c r="J36" s="13">
        <f t="shared" si="2"/>
        <v>238.4729064039409</v>
      </c>
      <c r="K36" s="28">
        <f>K37+K38</f>
        <v>5010000</v>
      </c>
      <c r="L36" s="29">
        <f t="shared" si="3"/>
        <v>-4672000</v>
      </c>
      <c r="M36" s="13">
        <f t="shared" si="4"/>
        <v>51.745507126626734</v>
      </c>
    </row>
    <row r="37" spans="1:13" ht="71.45" customHeight="1" x14ac:dyDescent="0.25">
      <c r="A37" s="7" t="s">
        <v>32</v>
      </c>
      <c r="B37" s="14" t="s">
        <v>31</v>
      </c>
      <c r="C37" s="4">
        <v>3708211</v>
      </c>
      <c r="D37" s="21">
        <v>2961589.94</v>
      </c>
      <c r="E37" s="22">
        <v>4060000</v>
      </c>
      <c r="F37" s="5">
        <f t="shared" si="5"/>
        <v>1098410.06</v>
      </c>
      <c r="G37" s="21">
        <f t="shared" si="0"/>
        <v>137.08852617185755</v>
      </c>
      <c r="H37" s="4">
        <v>9682000</v>
      </c>
      <c r="I37" s="24">
        <f t="shared" si="1"/>
        <v>5622000</v>
      </c>
      <c r="J37" s="15">
        <f t="shared" si="2"/>
        <v>238.4729064039409</v>
      </c>
      <c r="K37" s="4">
        <v>5010000</v>
      </c>
      <c r="L37" s="24">
        <f t="shared" si="3"/>
        <v>-4672000</v>
      </c>
      <c r="M37" s="15">
        <f t="shared" si="4"/>
        <v>51.745507126626734</v>
      </c>
    </row>
    <row r="38" spans="1:13" ht="58.9" customHeight="1" x14ac:dyDescent="0.25">
      <c r="A38" s="7" t="s">
        <v>30</v>
      </c>
      <c r="B38" s="14" t="s">
        <v>29</v>
      </c>
      <c r="C38" s="4">
        <v>0</v>
      </c>
      <c r="D38" s="21">
        <v>0</v>
      </c>
      <c r="E38" s="22">
        <v>0</v>
      </c>
      <c r="F38" s="5">
        <f t="shared" si="5"/>
        <v>0</v>
      </c>
      <c r="G38" s="21">
        <v>0</v>
      </c>
      <c r="H38" s="4">
        <v>0</v>
      </c>
      <c r="I38" s="24">
        <f t="shared" si="1"/>
        <v>0</v>
      </c>
      <c r="J38" s="15">
        <v>0</v>
      </c>
      <c r="K38" s="4">
        <v>0</v>
      </c>
      <c r="L38" s="24">
        <f t="shared" si="3"/>
        <v>0</v>
      </c>
      <c r="M38" s="15">
        <v>0</v>
      </c>
    </row>
    <row r="39" spans="1:13" ht="55.9" customHeight="1" x14ac:dyDescent="0.25">
      <c r="A39" s="9" t="s">
        <v>28</v>
      </c>
      <c r="B39" s="10" t="s">
        <v>27</v>
      </c>
      <c r="C39" s="11">
        <f>C40+C41</f>
        <v>13535</v>
      </c>
      <c r="D39" s="26">
        <f>D40+D41</f>
        <v>6035</v>
      </c>
      <c r="E39" s="27">
        <f>E40+E41</f>
        <v>54022</v>
      </c>
      <c r="F39" s="28">
        <f>F40+F41</f>
        <v>47987</v>
      </c>
      <c r="G39" s="26">
        <f t="shared" si="0"/>
        <v>895.14498757249385</v>
      </c>
      <c r="H39" s="28">
        <f>H40+H41</f>
        <v>54022</v>
      </c>
      <c r="I39" s="29">
        <f t="shared" si="1"/>
        <v>0</v>
      </c>
      <c r="J39" s="13">
        <f t="shared" si="2"/>
        <v>100</v>
      </c>
      <c r="K39" s="28">
        <f>K40+K41</f>
        <v>54022</v>
      </c>
      <c r="L39" s="29">
        <f t="shared" si="3"/>
        <v>0</v>
      </c>
      <c r="M39" s="13">
        <f t="shared" si="4"/>
        <v>100</v>
      </c>
    </row>
    <row r="40" spans="1:13" ht="40.9" customHeight="1" x14ac:dyDescent="0.25">
      <c r="A40" s="7" t="s">
        <v>26</v>
      </c>
      <c r="B40" s="14" t="s">
        <v>25</v>
      </c>
      <c r="C40" s="4">
        <v>8535</v>
      </c>
      <c r="D40" s="21">
        <v>3535</v>
      </c>
      <c r="E40" s="22">
        <v>49022</v>
      </c>
      <c r="F40" s="5">
        <f t="shared" si="5"/>
        <v>45487</v>
      </c>
      <c r="G40" s="21">
        <f t="shared" si="0"/>
        <v>1386.7609618104668</v>
      </c>
      <c r="H40" s="4">
        <v>49022</v>
      </c>
      <c r="I40" s="24">
        <f t="shared" si="1"/>
        <v>0</v>
      </c>
      <c r="J40" s="15">
        <f t="shared" si="2"/>
        <v>100</v>
      </c>
      <c r="K40" s="4">
        <v>49022</v>
      </c>
      <c r="L40" s="24">
        <f t="shared" si="3"/>
        <v>0</v>
      </c>
      <c r="M40" s="15">
        <f t="shared" si="4"/>
        <v>100</v>
      </c>
    </row>
    <row r="41" spans="1:13" ht="57.6" customHeight="1" x14ac:dyDescent="0.25">
      <c r="A41" s="16" t="s">
        <v>101</v>
      </c>
      <c r="B41" s="14" t="s">
        <v>102</v>
      </c>
      <c r="C41" s="4">
        <v>5000</v>
      </c>
      <c r="D41" s="21">
        <v>2500</v>
      </c>
      <c r="E41" s="22">
        <v>5000</v>
      </c>
      <c r="F41" s="5">
        <f>E41-D41</f>
        <v>2500</v>
      </c>
      <c r="G41" s="21">
        <f>E41/D41*100</f>
        <v>200</v>
      </c>
      <c r="H41" s="4">
        <v>5000</v>
      </c>
      <c r="I41" s="24">
        <f>H41-E41</f>
        <v>0</v>
      </c>
      <c r="J41" s="15">
        <f>H41/E41*100</f>
        <v>100</v>
      </c>
      <c r="K41" s="4">
        <v>5000</v>
      </c>
      <c r="L41" s="24">
        <f>K41-H41</f>
        <v>0</v>
      </c>
      <c r="M41" s="15">
        <f>K41/H41*100</f>
        <v>100</v>
      </c>
    </row>
    <row r="42" spans="1:13" ht="58.5" customHeight="1" x14ac:dyDescent="0.25">
      <c r="A42" s="9" t="s">
        <v>24</v>
      </c>
      <c r="B42" s="10" t="s">
        <v>23</v>
      </c>
      <c r="C42" s="11">
        <f>C43+C44</f>
        <v>12264533.370000001</v>
      </c>
      <c r="D42" s="26">
        <f>D43+D44</f>
        <v>12106723.370000001</v>
      </c>
      <c r="E42" s="27">
        <f>E43+E44</f>
        <v>14186164.390000001</v>
      </c>
      <c r="F42" s="12">
        <f t="shared" si="5"/>
        <v>2079441.0199999996</v>
      </c>
      <c r="G42" s="26">
        <f t="shared" si="0"/>
        <v>117.17591916862307</v>
      </c>
      <c r="H42" s="28">
        <f>H43+H44</f>
        <v>10709490.75</v>
      </c>
      <c r="I42" s="29">
        <f t="shared" si="1"/>
        <v>-3476673.6400000006</v>
      </c>
      <c r="J42" s="13">
        <f t="shared" si="2"/>
        <v>75.49250421452362</v>
      </c>
      <c r="K42" s="28">
        <f>K43+K44</f>
        <v>12996636.760000002</v>
      </c>
      <c r="L42" s="29">
        <f t="shared" si="3"/>
        <v>2287146.0100000016</v>
      </c>
      <c r="M42" s="13">
        <f t="shared" si="4"/>
        <v>121.3562536575327</v>
      </c>
    </row>
    <row r="43" spans="1:13" ht="51.75" customHeight="1" x14ac:dyDescent="0.25">
      <c r="A43" s="7" t="s">
        <v>22</v>
      </c>
      <c r="B43" s="14" t="s">
        <v>21</v>
      </c>
      <c r="C43" s="4">
        <v>5351044.8899999997</v>
      </c>
      <c r="D43" s="21">
        <v>5351044.8899999997</v>
      </c>
      <c r="E43" s="22">
        <f>5591222.69+0.25</f>
        <v>5591222.9400000004</v>
      </c>
      <c r="F43" s="5">
        <f t="shared" si="5"/>
        <v>240178.05000000075</v>
      </c>
      <c r="G43" s="21">
        <f t="shared" si="0"/>
        <v>104.48843272551953</v>
      </c>
      <c r="H43" s="4">
        <v>5557238.5700000003</v>
      </c>
      <c r="I43" s="24">
        <f t="shared" si="1"/>
        <v>-33984.370000000112</v>
      </c>
      <c r="J43" s="15">
        <f t="shared" si="2"/>
        <v>99.392183599819035</v>
      </c>
      <c r="K43" s="4">
        <v>5591760.4000000004</v>
      </c>
      <c r="L43" s="24">
        <f t="shared" si="3"/>
        <v>34521.830000000075</v>
      </c>
      <c r="M43" s="15">
        <f t="shared" si="4"/>
        <v>100.62120475061771</v>
      </c>
    </row>
    <row r="44" spans="1:13" ht="103.5" customHeight="1" x14ac:dyDescent="0.25">
      <c r="A44" s="7" t="s">
        <v>20</v>
      </c>
      <c r="B44" s="14" t="s">
        <v>19</v>
      </c>
      <c r="C44" s="4">
        <v>6913488.4800000004</v>
      </c>
      <c r="D44" s="21">
        <v>6755678.4800000004</v>
      </c>
      <c r="E44" s="22">
        <v>8594941.4499999993</v>
      </c>
      <c r="F44" s="5">
        <f t="shared" si="5"/>
        <v>1839262.9699999988</v>
      </c>
      <c r="G44" s="21">
        <f t="shared" si="0"/>
        <v>127.22543672623092</v>
      </c>
      <c r="H44" s="4">
        <v>5152252.18</v>
      </c>
      <c r="I44" s="24">
        <f t="shared" si="1"/>
        <v>-3442689.2699999996</v>
      </c>
      <c r="J44" s="15">
        <f t="shared" si="2"/>
        <v>59.945169027300359</v>
      </c>
      <c r="K44" s="4">
        <v>7404876.3600000003</v>
      </c>
      <c r="L44" s="24">
        <f t="shared" si="3"/>
        <v>2252624.1800000006</v>
      </c>
      <c r="M44" s="15">
        <f t="shared" si="4"/>
        <v>143.72115535695693</v>
      </c>
    </row>
    <row r="45" spans="1:13" ht="42" customHeight="1" x14ac:dyDescent="0.25">
      <c r="A45" s="9" t="s">
        <v>18</v>
      </c>
      <c r="B45" s="10" t="s">
        <v>17</v>
      </c>
      <c r="C45" s="11">
        <f>C46+C47</f>
        <v>9788049.8000000007</v>
      </c>
      <c r="D45" s="26">
        <f>D46+D47</f>
        <v>9688049.8000000007</v>
      </c>
      <c r="E45" s="27">
        <f>E46+E47</f>
        <v>9777472.870000001</v>
      </c>
      <c r="F45" s="12">
        <f t="shared" si="5"/>
        <v>89423.070000000298</v>
      </c>
      <c r="G45" s="26">
        <f t="shared" si="0"/>
        <v>100.92302446669916</v>
      </c>
      <c r="H45" s="28">
        <f>H46+H47</f>
        <v>8693424.2300000004</v>
      </c>
      <c r="I45" s="29">
        <f t="shared" si="1"/>
        <v>-1084048.6400000006</v>
      </c>
      <c r="J45" s="13">
        <f t="shared" si="2"/>
        <v>88.912793168404875</v>
      </c>
      <c r="K45" s="28">
        <f>K46+K47</f>
        <v>8693424.2300000004</v>
      </c>
      <c r="L45" s="29">
        <f t="shared" si="3"/>
        <v>0</v>
      </c>
      <c r="M45" s="13">
        <f t="shared" si="4"/>
        <v>100</v>
      </c>
    </row>
    <row r="46" spans="1:13" ht="75" customHeight="1" x14ac:dyDescent="0.25">
      <c r="A46" s="7" t="s">
        <v>16</v>
      </c>
      <c r="B46" s="14" t="s">
        <v>15</v>
      </c>
      <c r="C46" s="4">
        <v>2051648.64</v>
      </c>
      <c r="D46" s="21">
        <v>1951648.64</v>
      </c>
      <c r="E46" s="22">
        <v>1951648.64</v>
      </c>
      <c r="F46" s="5">
        <f t="shared" si="5"/>
        <v>0</v>
      </c>
      <c r="G46" s="21">
        <f t="shared" si="0"/>
        <v>100</v>
      </c>
      <c r="H46" s="4">
        <v>867600</v>
      </c>
      <c r="I46" s="24">
        <f t="shared" si="1"/>
        <v>-1084048.6399999999</v>
      </c>
      <c r="J46" s="15">
        <f t="shared" si="2"/>
        <v>44.454723161644509</v>
      </c>
      <c r="K46" s="4">
        <v>867600</v>
      </c>
      <c r="L46" s="24">
        <f t="shared" si="3"/>
        <v>0</v>
      </c>
      <c r="M46" s="15">
        <f t="shared" si="4"/>
        <v>100</v>
      </c>
    </row>
    <row r="47" spans="1:13" ht="57" customHeight="1" x14ac:dyDescent="0.25">
      <c r="A47" s="7" t="s">
        <v>14</v>
      </c>
      <c r="B47" s="14" t="s">
        <v>13</v>
      </c>
      <c r="C47" s="4">
        <v>7736401.1600000001</v>
      </c>
      <c r="D47" s="21">
        <v>7736401.1600000001</v>
      </c>
      <c r="E47" s="22">
        <f>7824824.23+1000</f>
        <v>7825824.2300000004</v>
      </c>
      <c r="F47" s="5">
        <f t="shared" si="5"/>
        <v>89423.070000000298</v>
      </c>
      <c r="G47" s="21">
        <f t="shared" si="0"/>
        <v>101.15587426441057</v>
      </c>
      <c r="H47" s="4">
        <f>7824824.23+1000</f>
        <v>7825824.2300000004</v>
      </c>
      <c r="I47" s="24">
        <f t="shared" si="1"/>
        <v>0</v>
      </c>
      <c r="J47" s="15">
        <f t="shared" si="2"/>
        <v>100</v>
      </c>
      <c r="K47" s="4">
        <f>7824824.23+1000</f>
        <v>7825824.2300000004</v>
      </c>
      <c r="L47" s="24">
        <f t="shared" si="3"/>
        <v>0</v>
      </c>
      <c r="M47" s="15">
        <f t="shared" si="4"/>
        <v>100</v>
      </c>
    </row>
    <row r="48" spans="1:13" ht="50.25" customHeight="1" x14ac:dyDescent="0.25">
      <c r="A48" s="9" t="s">
        <v>12</v>
      </c>
      <c r="B48" s="10" t="s">
        <v>11</v>
      </c>
      <c r="C48" s="11">
        <f>C49+C50+C51+C52</f>
        <v>54408192.609999999</v>
      </c>
      <c r="D48" s="26">
        <f>D49+D50+D51+D52</f>
        <v>54231252.020000003</v>
      </c>
      <c r="E48" s="27">
        <f>E49+E50+E51+E52</f>
        <v>57441975.670000002</v>
      </c>
      <c r="F48" s="12">
        <f t="shared" si="5"/>
        <v>3210723.6499999985</v>
      </c>
      <c r="G48" s="26">
        <f t="shared" si="0"/>
        <v>105.92043061962852</v>
      </c>
      <c r="H48" s="28">
        <f>H49+H50+H51+H52</f>
        <v>56966752.810000002</v>
      </c>
      <c r="I48" s="29">
        <f t="shared" si="1"/>
        <v>-475222.8599999994</v>
      </c>
      <c r="J48" s="13">
        <f t="shared" si="2"/>
        <v>99.172690607422481</v>
      </c>
      <c r="K48" s="28">
        <f>K49+K50+K51+K52</f>
        <v>58630752.269999996</v>
      </c>
      <c r="L48" s="29">
        <f t="shared" si="3"/>
        <v>1663999.4599999934</v>
      </c>
      <c r="M48" s="13">
        <f t="shared" si="4"/>
        <v>102.92100107153711</v>
      </c>
    </row>
    <row r="49" spans="1:13" ht="48" customHeight="1" x14ac:dyDescent="0.25">
      <c r="A49" s="7" t="s">
        <v>10</v>
      </c>
      <c r="B49" s="14" t="s">
        <v>9</v>
      </c>
      <c r="C49" s="4">
        <v>392556.36</v>
      </c>
      <c r="D49" s="21">
        <v>138996.35999999999</v>
      </c>
      <c r="E49" s="22">
        <v>650000</v>
      </c>
      <c r="F49" s="5">
        <f t="shared" si="5"/>
        <v>511003.64</v>
      </c>
      <c r="G49" s="21">
        <f t="shared" si="0"/>
        <v>467.63814534423778</v>
      </c>
      <c r="H49" s="4">
        <v>400000</v>
      </c>
      <c r="I49" s="24">
        <f t="shared" si="1"/>
        <v>-250000</v>
      </c>
      <c r="J49" s="15">
        <f t="shared" si="2"/>
        <v>61.53846153846154</v>
      </c>
      <c r="K49" s="4">
        <v>500000</v>
      </c>
      <c r="L49" s="24">
        <f t="shared" si="3"/>
        <v>100000</v>
      </c>
      <c r="M49" s="15">
        <f t="shared" si="4"/>
        <v>125</v>
      </c>
    </row>
    <row r="50" spans="1:13" ht="43.5" customHeight="1" x14ac:dyDescent="0.25">
      <c r="A50" s="7" t="s">
        <v>8</v>
      </c>
      <c r="B50" s="14" t="s">
        <v>7</v>
      </c>
      <c r="C50" s="4">
        <v>744186</v>
      </c>
      <c r="D50" s="21">
        <v>543786</v>
      </c>
      <c r="E50" s="22">
        <v>839186</v>
      </c>
      <c r="F50" s="5">
        <f t="shared" si="5"/>
        <v>295400</v>
      </c>
      <c r="G50" s="21">
        <f t="shared" si="0"/>
        <v>154.32284023494535</v>
      </c>
      <c r="H50" s="4">
        <v>839186</v>
      </c>
      <c r="I50" s="24">
        <f t="shared" si="1"/>
        <v>0</v>
      </c>
      <c r="J50" s="15">
        <f t="shared" si="2"/>
        <v>100</v>
      </c>
      <c r="K50" s="4">
        <v>839186</v>
      </c>
      <c r="L50" s="24">
        <f t="shared" si="3"/>
        <v>0</v>
      </c>
      <c r="M50" s="15">
        <f t="shared" si="4"/>
        <v>100</v>
      </c>
    </row>
    <row r="51" spans="1:13" ht="87.75" customHeight="1" x14ac:dyDescent="0.25">
      <c r="A51" s="7" t="s">
        <v>6</v>
      </c>
      <c r="B51" s="14" t="s">
        <v>5</v>
      </c>
      <c r="C51" s="4">
        <v>37413053.219999999</v>
      </c>
      <c r="D51" s="21">
        <v>37690072.630000003</v>
      </c>
      <c r="E51" s="22">
        <v>39211178.170000002</v>
      </c>
      <c r="F51" s="5">
        <f t="shared" si="5"/>
        <v>1521105.5399999991</v>
      </c>
      <c r="G51" s="21">
        <f t="shared" si="0"/>
        <v>104.03582544117798</v>
      </c>
      <c r="H51" s="4">
        <v>39338484.520000003</v>
      </c>
      <c r="I51" s="24">
        <f t="shared" si="1"/>
        <v>127306.35000000149</v>
      </c>
      <c r="J51" s="15">
        <f t="shared" si="2"/>
        <v>100.32466851530974</v>
      </c>
      <c r="K51" s="4">
        <v>39544197.409999996</v>
      </c>
      <c r="L51" s="24">
        <f t="shared" si="3"/>
        <v>205712.88999999315</v>
      </c>
      <c r="M51" s="15">
        <f t="shared" si="4"/>
        <v>100.52293038867678</v>
      </c>
    </row>
    <row r="52" spans="1:13" ht="36.75" customHeight="1" x14ac:dyDescent="0.25">
      <c r="A52" s="7" t="s">
        <v>4</v>
      </c>
      <c r="B52" s="14" t="s">
        <v>3</v>
      </c>
      <c r="C52" s="4">
        <v>15858397.029999999</v>
      </c>
      <c r="D52" s="21">
        <v>15858397.029999999</v>
      </c>
      <c r="E52" s="22">
        <v>16741611.5</v>
      </c>
      <c r="F52" s="5">
        <f t="shared" si="5"/>
        <v>883214.47000000067</v>
      </c>
      <c r="G52" s="21">
        <f t="shared" si="0"/>
        <v>105.56938048864073</v>
      </c>
      <c r="H52" s="4">
        <v>16389082.289999999</v>
      </c>
      <c r="I52" s="24">
        <f t="shared" si="1"/>
        <v>-352529.21000000089</v>
      </c>
      <c r="J52" s="15">
        <f t="shared" si="2"/>
        <v>97.894293449588162</v>
      </c>
      <c r="K52" s="4">
        <v>17747368.859999999</v>
      </c>
      <c r="L52" s="24">
        <f t="shared" si="3"/>
        <v>1358286.5700000003</v>
      </c>
      <c r="M52" s="15">
        <f t="shared" si="4"/>
        <v>108.28775245596745</v>
      </c>
    </row>
    <row r="53" spans="1:13" ht="30" customHeight="1" x14ac:dyDescent="0.25">
      <c r="A53" s="9" t="s">
        <v>2</v>
      </c>
      <c r="B53" s="10" t="s">
        <v>107</v>
      </c>
      <c r="C53" s="11">
        <f>C54+C55</f>
        <v>6810906.2400000002</v>
      </c>
      <c r="D53" s="26">
        <f>D54+D55</f>
        <v>6810906.2400000002</v>
      </c>
      <c r="E53" s="30">
        <f>E54+E55</f>
        <v>6981826.1699999999</v>
      </c>
      <c r="F53" s="12">
        <f t="shared" si="5"/>
        <v>170919.9299999997</v>
      </c>
      <c r="G53" s="26">
        <f>E53/D53*100</f>
        <v>102.50950349303297</v>
      </c>
      <c r="H53" s="30">
        <f>H54+H55</f>
        <v>6981826.1699999999</v>
      </c>
      <c r="I53" s="29">
        <f t="shared" si="1"/>
        <v>0</v>
      </c>
      <c r="J53" s="13">
        <f t="shared" si="2"/>
        <v>100</v>
      </c>
      <c r="K53" s="30">
        <f>K54+K55</f>
        <v>6981826.1699999999</v>
      </c>
      <c r="L53" s="29">
        <f t="shared" si="3"/>
        <v>0</v>
      </c>
      <c r="M53" s="13">
        <f t="shared" si="4"/>
        <v>100</v>
      </c>
    </row>
    <row r="54" spans="1:13" s="2" customFormat="1" ht="42" customHeight="1" x14ac:dyDescent="0.2">
      <c r="A54" s="7" t="s">
        <v>2</v>
      </c>
      <c r="B54" s="14" t="s">
        <v>1</v>
      </c>
      <c r="C54" s="4">
        <v>6670249.2400000002</v>
      </c>
      <c r="D54" s="21">
        <v>6670249.2400000002</v>
      </c>
      <c r="E54" s="22">
        <v>6981826.1699999999</v>
      </c>
      <c r="F54" s="5">
        <f t="shared" si="5"/>
        <v>311576.9299999997</v>
      </c>
      <c r="G54" s="21">
        <f>E54/D54*100</f>
        <v>104.67114374274867</v>
      </c>
      <c r="H54" s="22">
        <v>6981826.1699999999</v>
      </c>
      <c r="I54" s="31">
        <f t="shared" si="1"/>
        <v>0</v>
      </c>
      <c r="J54" s="32">
        <f t="shared" si="2"/>
        <v>100</v>
      </c>
      <c r="K54" s="22">
        <v>6981826.1699999999</v>
      </c>
      <c r="L54" s="31">
        <f t="shared" si="3"/>
        <v>0</v>
      </c>
      <c r="M54" s="32">
        <f t="shared" si="4"/>
        <v>100</v>
      </c>
    </row>
    <row r="55" spans="1:13" ht="30" customHeight="1" x14ac:dyDescent="0.25">
      <c r="A55" s="7" t="s">
        <v>2</v>
      </c>
      <c r="B55" s="14" t="s">
        <v>108</v>
      </c>
      <c r="C55" s="4">
        <v>140657</v>
      </c>
      <c r="D55" s="21">
        <v>140657</v>
      </c>
      <c r="E55" s="22">
        <v>0</v>
      </c>
      <c r="F55" s="5">
        <f t="shared" si="5"/>
        <v>-140657</v>
      </c>
      <c r="G55" s="21">
        <f>E55/D55*100</f>
        <v>0</v>
      </c>
      <c r="H55" s="22">
        <v>0</v>
      </c>
      <c r="I55" s="31">
        <f t="shared" si="1"/>
        <v>0</v>
      </c>
      <c r="J55" s="32">
        <v>0</v>
      </c>
      <c r="K55" s="22">
        <v>0</v>
      </c>
      <c r="L55" s="31">
        <f t="shared" si="3"/>
        <v>0</v>
      </c>
      <c r="M55" s="32">
        <v>0</v>
      </c>
    </row>
    <row r="56" spans="1:13" ht="30" customHeight="1" thickBot="1" x14ac:dyDescent="0.3">
      <c r="A56" s="17" t="s">
        <v>0</v>
      </c>
      <c r="B56" s="18"/>
      <c r="C56" s="19">
        <f>C53+C48+C45+C42+C39+C36+C33+C31+C27+C22+C20+C18+C16+C12+C8</f>
        <v>503443513.60999995</v>
      </c>
      <c r="D56" s="20">
        <f>D53+D48+D45+D42+D39+D36+D33+D31+D27+D22+D20+D18+D16+D12+D8</f>
        <v>503909174.61000001</v>
      </c>
      <c r="E56" s="33">
        <f>E53+E48+E45+E42+E39+E36+E33+E31+E27+E22+E20+E18+E16+E12+E8</f>
        <v>529972250.49000001</v>
      </c>
      <c r="F56" s="34">
        <f>F53+F48+F45+F42+F39+F36+F33+F31+F27+F22+F20+F18+F16+F12+F8</f>
        <v>26063075.879999969</v>
      </c>
      <c r="G56" s="20">
        <f>G9+G10+G11+G12+G16++G18+G20+G22+G27+G31+G33+G36+G40+G42+G45+G48+G53</f>
        <v>2895.0310642674049</v>
      </c>
      <c r="H56" s="34">
        <f>H53+H48+H45+H42+H39+H36+H33+H31+H27+H22+H20+H18+H16+H12+H8</f>
        <v>500615984.06000006</v>
      </c>
      <c r="I56" s="34">
        <f>I53+I48+I45+I42+I39+I36+I33+I31+I27+I22+I20+I18+I16+I12+I8</f>
        <v>-29356266.42999997</v>
      </c>
      <c r="J56" s="20">
        <f t="shared" si="2"/>
        <v>94.460791786200531</v>
      </c>
      <c r="K56" s="34">
        <f>K53+K48+K45+K42+K39+K36+K33+K31+K27+K22+K20+K18+K16+K12+K8</f>
        <v>523523138.65999997</v>
      </c>
      <c r="L56" s="34">
        <f>L53+L48+L45+L42+L39+L36+L33+L31+L27+L22+L20+L18+L16+L12+L8</f>
        <v>22907154.599999949</v>
      </c>
      <c r="M56" s="20">
        <f t="shared" si="4"/>
        <v>104.57579368805261</v>
      </c>
    </row>
    <row r="57" spans="1:13" ht="30" customHeight="1" x14ac:dyDescent="0.25">
      <c r="I57" s="1"/>
      <c r="L57" s="1"/>
    </row>
    <row r="58" spans="1:13" ht="30" customHeight="1" x14ac:dyDescent="0.25">
      <c r="I58" s="1"/>
      <c r="L58" s="1"/>
    </row>
    <row r="59" spans="1:13" ht="30" customHeight="1" x14ac:dyDescent="0.25">
      <c r="I59" s="1"/>
      <c r="L59" s="1"/>
    </row>
    <row r="60" spans="1:13" ht="30" customHeight="1" x14ac:dyDescent="0.25">
      <c r="I60" s="1"/>
      <c r="L60" s="1"/>
    </row>
    <row r="61" spans="1:13" ht="30" customHeight="1" x14ac:dyDescent="0.25">
      <c r="I61" s="1"/>
      <c r="L61" s="1"/>
    </row>
    <row r="62" spans="1:13" ht="30" customHeight="1" x14ac:dyDescent="0.25">
      <c r="I62" s="1"/>
      <c r="L62" s="1"/>
    </row>
    <row r="63" spans="1:13" ht="30" customHeight="1" x14ac:dyDescent="0.25">
      <c r="I63" s="1"/>
      <c r="L63" s="1"/>
    </row>
    <row r="64" spans="1:13" ht="30" customHeight="1" x14ac:dyDescent="0.25">
      <c r="I64" s="1"/>
      <c r="L64" s="1"/>
    </row>
    <row r="65" spans="9:12" ht="30" customHeight="1" x14ac:dyDescent="0.25">
      <c r="I65" s="1"/>
      <c r="L65" s="1"/>
    </row>
    <row r="66" spans="9:12" ht="30" customHeight="1" x14ac:dyDescent="0.25">
      <c r="I66" s="1"/>
      <c r="L66" s="1"/>
    </row>
    <row r="67" spans="9:12" ht="30" customHeight="1" x14ac:dyDescent="0.25">
      <c r="I67" s="1"/>
      <c r="L67" s="1"/>
    </row>
    <row r="68" spans="9:12" ht="30" customHeight="1" x14ac:dyDescent="0.25">
      <c r="I68" s="1"/>
      <c r="L68" s="1"/>
    </row>
    <row r="69" spans="9:12" ht="30" customHeight="1" x14ac:dyDescent="0.25">
      <c r="I69" s="1"/>
      <c r="L69" s="1"/>
    </row>
  </sheetData>
  <mergeCells count="19">
    <mergeCell ref="E6:E7"/>
    <mergeCell ref="G6:G7"/>
    <mergeCell ref="H6:H7"/>
    <mergeCell ref="I6:I7"/>
    <mergeCell ref="J6:J7"/>
    <mergeCell ref="K6:K7"/>
    <mergeCell ref="J1:M1"/>
    <mergeCell ref="J2:M2"/>
    <mergeCell ref="A3:M3"/>
    <mergeCell ref="D5:D7"/>
    <mergeCell ref="E5:G5"/>
    <mergeCell ref="H5:J5"/>
    <mergeCell ref="K5:M5"/>
    <mergeCell ref="M6:M7"/>
    <mergeCell ref="L6:L7"/>
    <mergeCell ref="F6:F7"/>
    <mergeCell ref="A5:A7"/>
    <mergeCell ref="B5:B7"/>
    <mergeCell ref="C5:C7"/>
  </mergeCells>
  <pageMargins left="0.11811023622047245" right="0.11811023622047245" top="0.74803149606299213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мун.прогр.2019-2021Прил.2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Fin#Prog#1</cp:lastModifiedBy>
  <cp:lastPrinted>2019-11-18T09:10:27Z</cp:lastPrinted>
  <dcterms:created xsi:type="dcterms:W3CDTF">2018-11-24T22:31:30Z</dcterms:created>
  <dcterms:modified xsi:type="dcterms:W3CDTF">2020-12-29T06:00:49Z</dcterms:modified>
</cp:coreProperties>
</file>