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'2019'!$A$1:$C$142</definedName>
  </definedNames>
  <calcPr fullCalcOnLoad="1"/>
</workbook>
</file>

<file path=xl/sharedStrings.xml><?xml version="1.0" encoding="utf-8"?>
<sst xmlns="http://schemas.openxmlformats.org/spreadsheetml/2006/main" count="270" uniqueCount="244">
  <si>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</si>
  <si>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</si>
  <si>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</si>
  <si>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</si>
  <si>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</si>
  <si>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</si>
  <si>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</si>
  <si>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</si>
  <si>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</si>
  <si>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</si>
  <si>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</si>
  <si>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</si>
  <si>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</si>
  <si>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</si>
  <si>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</si>
  <si>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</si>
  <si>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</si>
  <si>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</si>
  <si>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</si>
  <si>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</si>
  <si>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</si>
  <si>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</si>
  <si>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</si>
  <si>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</si>
  <si>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</si>
  <si>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</si>
  <si>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</si>
  <si>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</si>
  <si>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</si>
  <si>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</si>
  <si>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</si>
  <si>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</si>
  <si>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</si>
  <si>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</si>
  <si>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</si>
  <si>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</si>
  <si>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</si>
  <si>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</si>
  <si>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</si>
  <si>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</si>
  <si>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</si>
  <si>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</si>
  <si>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</si>
  <si>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</si>
  <si>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</si>
  <si>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</si>
  <si>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</si>
  <si>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</si>
  <si>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</si>
  <si>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</si>
  <si>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</si>
  <si>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</si>
  <si>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</si>
  <si>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</si>
  <si>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</si>
  <si>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</si>
  <si>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</si>
  <si>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</si>
  <si>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</si>
  <si>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</si>
  <si>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</si>
  <si>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</si>
  <si>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</si>
  <si>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</si>
  <si>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</si>
  <si>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</si>
  <si>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</si>
  <si>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</si>
  <si>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</si>
  <si>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</si>
  <si>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</si>
  <si>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</si>
  <si>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</si>
  <si>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</si>
  <si>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</si>
  <si>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</si>
  <si>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</si>
  <si>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</si>
  <si>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</si>
  <si>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</si>
  <si>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</si>
  <si>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</si>
  <si>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</si>
  <si>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</si>
  <si>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</si>
  <si>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</si>
  <si>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</si>
  <si>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</si>
  <si>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</si>
  <si>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</si>
  <si>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</si>
  <si>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</si>
  <si>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</si>
  <si>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</si>
  <si>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</si>
  <si>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</si>
  <si>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</si>
  <si>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</si>
  <si>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</si>
  <si>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</si>
  <si>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</si>
  <si>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</si>
  <si>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</si>
  <si>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</si>
  <si>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</si>
  <si>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</si>
  <si>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</si>
  <si>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</si>
  <si>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</si>
  <si>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</si>
  <si>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</si>
  <si>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</si>
  <si>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</si>
  <si>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</si>
  <si>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</si>
  <si>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</si>
  <si>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</si>
  <si>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</si>
  <si>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</si>
  <si>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</si>
  <si>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</si>
  <si>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</si>
  <si>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</si>
  <si>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</si>
  <si>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</si>
  <si>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</si>
  <si>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</si>
  <si>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</si>
  <si>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</si>
  <si>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</si>
  <si>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</si>
  <si>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</si>
  <si>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</si>
  <si>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</si>
  <si>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</si>
  <si>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</si>
  <si>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</si>
  <si>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</si>
  <si>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</si>
  <si>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</si>
  <si>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</si>
  <si>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</si>
  <si>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</si>
  <si>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</si>
  <si>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</si>
  <si>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</si>
  <si>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</si>
  <si>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</si>
  <si>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</si>
  <si>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</si>
  <si>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</si>
  <si>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</si>
  <si>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</si>
  <si>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</si>
  <si>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</si>
  <si>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</si>
  <si>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</si>
  <si>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</si>
  <si>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</si>
  <si>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</si>
  <si>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</si>
  <si>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</si>
  <si>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</si>
  <si>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</si>
  <si>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</si>
  <si>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</si>
  <si>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</si>
  <si>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</si>
  <si>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</si>
  <si>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</si>
  <si>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</si>
  <si>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</si>
  <si>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</si>
  <si>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</si>
  <si>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</si>
  <si>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</si>
  <si>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</si>
  <si>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</si>
  <si>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</si>
  <si>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</si>
  <si>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</si>
  <si>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</si>
  <si>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</si>
  <si>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</si>
  <si>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</si>
  <si>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</si>
  <si>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</si>
  <si>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</si>
  <si>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</si>
  <si>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</si>
  <si>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</si>
  <si>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</si>
  <si>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</si>
  <si>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</si>
  <si>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</si>
  <si>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</si>
  <si>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</si>
  <si>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</si>
  <si>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</si>
  <si>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</si>
  <si>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</si>
  <si>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</si>
  <si>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</si>
  <si>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</si>
  <si>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</si>
  <si>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</si>
  <si>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</si>
  <si>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</si>
  <si>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</si>
  <si>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</si>
  <si>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</si>
  <si>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</si>
  <si>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</si>
  <si>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</si>
  <si>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</si>
  <si>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</si>
  <si>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</si>
  <si>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</si>
  <si>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</si>
  <si>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</si>
  <si>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</si>
  <si>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</si>
  <si>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</si>
  <si>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</si>
  <si>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</si>
  <si>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</si>
  <si>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</si>
  <si>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</si>
  <si>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</si>
  <si>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</si>
  <si>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</si>
  <si>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</si>
  <si>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</si>
  <si>
    <t xml:space="preserve">   "О внесении изменений в решение Совета депутатов ЗАТО Видяево от 24.12.2018 № 158                                             "О бюджете ЗАТО Видяево на 2019 год и плановый период 2020 и 2021 годов"              </t>
  </si>
  <si>
    <t>000 1 17 05040 04 0000 180</t>
  </si>
  <si>
    <t xml:space="preserve">Прочие неналоговые доходы бюджетов городских округов
</t>
  </si>
  <si>
    <t xml:space="preserve">000 1 17 05000 00 0000 180
</t>
  </si>
  <si>
    <t xml:space="preserve">Прочие неналоговые доходы
</t>
  </si>
  <si>
    <t xml:space="preserve">000 1 17 00000 00 0000 000
</t>
  </si>
  <si>
    <t xml:space="preserve">ПРОЧИЕ НЕНАЛОГОВЫЕ ДОХОДЫ
</t>
  </si>
  <si>
    <t>000 1 16 25050 01 0000 140</t>
  </si>
  <si>
    <t>Денежные взыскания (штрафы) за нарушение законодательства в области охраны окружающей среды</t>
  </si>
  <si>
    <t>к проекту решения Совета депутатов ЗАТО Видяево</t>
  </si>
  <si>
    <r>
      <t>от</t>
    </r>
    <r>
      <rPr>
        <u val="single"/>
        <sz val="12"/>
        <rFont val="Times New Roman"/>
        <family val="1"/>
      </rPr>
      <t xml:space="preserve"> ___________</t>
    </r>
    <r>
      <rPr>
        <sz val="12"/>
        <rFont val="Times New Roman"/>
        <family val="1"/>
      </rPr>
      <t xml:space="preserve"> № </t>
    </r>
    <r>
      <rPr>
        <u val="single"/>
        <sz val="12"/>
        <rFont val="Times New Roman"/>
        <family val="1"/>
      </rPr>
      <t>_____</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</si>
</sst>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5" fillId="34" borderId="0" xfId="0" applyNumberFormat="1" applyFont="1" applyFill="1" applyBorder="1" applyAlignment="1">
      <alignment horizontal="center"/>
    </xf>
    <xf numFmtId="0" fontId="6" fillId="34" borderId="11" xfId="0" applyNumberFormat="1" applyFont="1" applyFill="1" applyBorder="1" applyAlignment="1">
      <alignment horizontal="left" vertical="top" wrapText="1"/>
    </xf>
    <xf numFmtId="0" fontId="6" fillId="34" borderId="11" xfId="0" applyFont="1" applyFill="1" applyBorder="1" applyAlignment="1">
      <alignment horizontal="center" vertical="top" wrapText="1"/>
    </xf>
    <xf numFmtId="0" fontId="5" fillId="34" borderId="11" xfId="0" applyNumberFormat="1" applyFont="1" applyFill="1" applyBorder="1" applyAlignment="1">
      <alignment horizontal="left" vertical="top" wrapText="1"/>
    </xf>
    <xf numFmtId="0" fontId="5" fillId="34" borderId="11" xfId="0" applyFont="1" applyFill="1" applyBorder="1" applyAlignment="1">
      <alignment horizontal="center" vertical="top" wrapText="1"/>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5"/>
  <sheetViews>
    <sheetView tabSelected="1" view="pageBreakPreview" zoomScaleSheetLayoutView="100" zoomScalePageLayoutView="0" workbookViewId="0" topLeftCell="A1">
      <selection activeCell="G141" sqref="G141"/>
    </sheetView>
  </sheetViews>
  <sheetFormatPr defaultColWidth="9.00390625" defaultRowHeight="12.75"/>
  <cols>
    <col min="1" max="1" width="66.00390625" style="14" customWidth="1"/>
    <col min="2" max="2" width="30.00390625" style="40" customWidth="1"/>
    <col min="3" max="3" width="19.00390625" style="41" customWidth="1"/>
  </cols>
  <sheetData>
    <row r="1" spans="1:3" ht="15.75">
      <c r="A1" s="13" t="s">
        <v>64</v>
      </c>
      <c r="B1" s="52" t="s">
        <v>58</v>
      </c>
      <c r="C1" s="53"/>
    </row>
    <row r="2" spans="1:3" ht="18" customHeight="1">
      <c r="A2" s="54" t="s">
        <v>242</v>
      </c>
      <c r="B2" s="54"/>
      <c r="C2" s="55"/>
    </row>
    <row r="3" spans="1:3" ht="34.5" customHeight="1">
      <c r="A3" s="56" t="s">
        <v>233</v>
      </c>
      <c r="B3" s="56"/>
      <c r="C3" s="55"/>
    </row>
    <row r="4" spans="2:3" ht="15.75">
      <c r="B4" s="57" t="s">
        <v>243</v>
      </c>
      <c r="C4" s="58"/>
    </row>
    <row r="5" spans="1:2" ht="15.75">
      <c r="A5" s="13"/>
      <c r="B5" s="35"/>
    </row>
    <row r="6" spans="1:3" ht="18.75">
      <c r="A6" s="50" t="s">
        <v>147</v>
      </c>
      <c r="B6" s="50"/>
      <c r="C6" s="51"/>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3" s="2" customFormat="1" ht="15.75">
      <c r="A11" s="22" t="s">
        <v>8</v>
      </c>
      <c r="B11" s="27" t="s">
        <v>13</v>
      </c>
      <c r="C11" s="29">
        <f>C12+C49</f>
        <v>84322650.84</v>
      </c>
    </row>
    <row r="12" spans="1:3" s="2" customFormat="1" ht="15.75">
      <c r="A12" s="22" t="s">
        <v>5</v>
      </c>
      <c r="B12" s="27"/>
      <c r="C12" s="29">
        <f>C13+C26+C46+C38+C18</f>
        <v>70340695.64</v>
      </c>
    </row>
    <row r="13" spans="1:3" ht="15.75">
      <c r="A13" s="23" t="s">
        <v>21</v>
      </c>
      <c r="B13" s="27" t="s">
        <v>22</v>
      </c>
      <c r="C13" s="30">
        <f>C14</f>
        <v>64881666.09</v>
      </c>
    </row>
    <row r="14" spans="1:3" s="1" customFormat="1" ht="15.75">
      <c r="A14" s="23" t="s">
        <v>19</v>
      </c>
      <c r="B14" s="27" t="s">
        <v>23</v>
      </c>
      <c r="C14" s="30">
        <f>C15+C16+C17</f>
        <v>64881666.09</v>
      </c>
    </row>
    <row r="15" spans="1:3" ht="78.75">
      <c r="A15" s="24" t="s">
        <v>80</v>
      </c>
      <c r="B15" s="28" t="s">
        <v>41</v>
      </c>
      <c r="C15" s="31">
        <f>65272102.49-90000+470000-600000+600000-110000-800000</f>
        <v>64742102.49</v>
      </c>
    </row>
    <row r="16" spans="1:3" ht="110.25">
      <c r="A16" s="24" t="s">
        <v>81</v>
      </c>
      <c r="B16" s="28" t="s">
        <v>39</v>
      </c>
      <c r="C16" s="31">
        <f>16226.72+10000-21430</f>
        <v>4796.720000000001</v>
      </c>
    </row>
    <row r="17" spans="1:3" ht="47.25">
      <c r="A17" s="24" t="s">
        <v>82</v>
      </c>
      <c r="B17" s="28" t="s">
        <v>47</v>
      </c>
      <c r="C17" s="31">
        <f>19577.88+90000+6900+20289-2000</f>
        <v>134766.88</v>
      </c>
    </row>
    <row r="18" spans="1:3" ht="47.25">
      <c r="A18" s="22" t="s">
        <v>114</v>
      </c>
      <c r="B18" s="27" t="s">
        <v>115</v>
      </c>
      <c r="C18" s="30">
        <f>C19</f>
        <v>2442118.5500000003</v>
      </c>
    </row>
    <row r="19" spans="1:3" ht="31.5">
      <c r="A19" s="24" t="s">
        <v>157</v>
      </c>
      <c r="B19" s="28" t="s">
        <v>116</v>
      </c>
      <c r="C19" s="31">
        <f>C20+C22+C24</f>
        <v>2442118.5500000003</v>
      </c>
    </row>
    <row r="20" spans="1:3" ht="78.75">
      <c r="A20" s="24" t="s">
        <v>117</v>
      </c>
      <c r="B20" s="28" t="s">
        <v>118</v>
      </c>
      <c r="C20" s="31">
        <f>C21</f>
        <v>1042094.4000000001</v>
      </c>
    </row>
    <row r="21" spans="1:3" ht="110.25">
      <c r="A21" s="24" t="s">
        <v>206</v>
      </c>
      <c r="B21" s="28" t="s">
        <v>201</v>
      </c>
      <c r="C21" s="31">
        <f>725770.67+17214.15+307082.75+2126.83-50000-5600+45500</f>
        <v>1042094.4000000001</v>
      </c>
    </row>
    <row r="22" spans="1:3" ht="94.5">
      <c r="A22" s="24" t="s">
        <v>119</v>
      </c>
      <c r="B22" s="28" t="s">
        <v>120</v>
      </c>
      <c r="C22" s="31">
        <f>C23</f>
        <v>7659.7</v>
      </c>
    </row>
    <row r="23" spans="1:3" ht="126">
      <c r="A23" s="24" t="s">
        <v>205</v>
      </c>
      <c r="B23" s="28" t="s">
        <v>202</v>
      </c>
      <c r="C23" s="31">
        <f>5085.17+120.62+2000-1530.29+1474.2+100+410</f>
        <v>7659.7</v>
      </c>
    </row>
    <row r="24" spans="1:3" ht="78.75">
      <c r="A24" s="24" t="s">
        <v>121</v>
      </c>
      <c r="B24" s="28" t="s">
        <v>122</v>
      </c>
      <c r="C24" s="31">
        <f>C25</f>
        <v>1392364.4500000002</v>
      </c>
    </row>
    <row r="25" spans="1:3" ht="109.5" customHeight="1">
      <c r="A25" s="24" t="s">
        <v>204</v>
      </c>
      <c r="B25" s="28" t="s">
        <v>203</v>
      </c>
      <c r="C25" s="31">
        <f>1270573.81+30136.03-2000-55479.93-5365.46+50000+5500+99000</f>
        <v>1392364.4500000002</v>
      </c>
    </row>
    <row r="26" spans="1:3" s="1" customFormat="1" ht="15.75">
      <c r="A26" s="22" t="s">
        <v>25</v>
      </c>
      <c r="B26" s="27" t="s">
        <v>24</v>
      </c>
      <c r="C26" s="30">
        <f>C33+C27+C36</f>
        <v>2747021</v>
      </c>
    </row>
    <row r="27" spans="1:3" s="1" customFormat="1" ht="31.5">
      <c r="A27" s="22" t="s">
        <v>42</v>
      </c>
      <c r="B27" s="27" t="s">
        <v>43</v>
      </c>
      <c r="C27" s="30">
        <f>C28+C30+C32</f>
        <v>684571</v>
      </c>
    </row>
    <row r="28" spans="1:3" s="1" customFormat="1" ht="31.5">
      <c r="A28" s="22" t="s">
        <v>79</v>
      </c>
      <c r="B28" s="27" t="s">
        <v>44</v>
      </c>
      <c r="C28" s="30">
        <f>C29</f>
        <v>401000</v>
      </c>
    </row>
    <row r="29" spans="1:3" s="11" customFormat="1" ht="31.5">
      <c r="A29" s="24" t="s">
        <v>79</v>
      </c>
      <c r="B29" s="28" t="s">
        <v>48</v>
      </c>
      <c r="C29" s="33">
        <f>158900+92100+150000+170000-200000+30000</f>
        <v>401000</v>
      </c>
    </row>
    <row r="30" spans="1:3" s="10" customFormat="1" ht="47.25">
      <c r="A30" s="22" t="s">
        <v>78</v>
      </c>
      <c r="B30" s="27" t="s">
        <v>49</v>
      </c>
      <c r="C30" s="30">
        <f>C31</f>
        <v>283571</v>
      </c>
    </row>
    <row r="31" spans="1:3" s="1" customFormat="1" ht="63">
      <c r="A31" s="24" t="s">
        <v>158</v>
      </c>
      <c r="B31" s="28" t="s">
        <v>50</v>
      </c>
      <c r="C31" s="33">
        <f>112900+40671+160000-30000</f>
        <v>283571</v>
      </c>
    </row>
    <row r="32" spans="1:3" s="9" customFormat="1" ht="47.25">
      <c r="A32" s="22" t="s">
        <v>156</v>
      </c>
      <c r="B32" s="27" t="s">
        <v>88</v>
      </c>
      <c r="C32" s="30">
        <f>75000-70000-5000</f>
        <v>0</v>
      </c>
    </row>
    <row r="33" spans="1:3" s="9" customFormat="1" ht="31.5">
      <c r="A33" s="22" t="s">
        <v>1</v>
      </c>
      <c r="B33" s="27" t="s">
        <v>4</v>
      </c>
      <c r="C33" s="30">
        <f>C34+C35</f>
        <v>1966600</v>
      </c>
    </row>
    <row r="34" spans="1:3" s="9" customFormat="1" ht="31.5">
      <c r="A34" s="24" t="s">
        <v>1</v>
      </c>
      <c r="B34" s="28" t="s">
        <v>6</v>
      </c>
      <c r="C34" s="31">
        <f>2218600-200000-52000</f>
        <v>1966600</v>
      </c>
    </row>
    <row r="35" spans="1:3" s="9" customFormat="1" ht="47.25">
      <c r="A35" s="24" t="s">
        <v>62</v>
      </c>
      <c r="B35" s="28" t="s">
        <v>61</v>
      </c>
      <c r="C35" s="31">
        <f>5000-5000</f>
        <v>0</v>
      </c>
    </row>
    <row r="36" spans="1:3" s="9" customFormat="1" ht="31.5">
      <c r="A36" s="22" t="s">
        <v>77</v>
      </c>
      <c r="B36" s="27" t="s">
        <v>45</v>
      </c>
      <c r="C36" s="30">
        <f>C37</f>
        <v>95850</v>
      </c>
    </row>
    <row r="37" spans="1:3" s="9" customFormat="1" ht="31.5">
      <c r="A37" s="24" t="s">
        <v>76</v>
      </c>
      <c r="B37" s="28" t="s">
        <v>46</v>
      </c>
      <c r="C37" s="31">
        <f>183600-5750-80000-2000</f>
        <v>95850</v>
      </c>
    </row>
    <row r="38" spans="1:3" s="9" customFormat="1" ht="15.75">
      <c r="A38" s="23" t="s">
        <v>56</v>
      </c>
      <c r="B38" s="27" t="s">
        <v>57</v>
      </c>
      <c r="C38" s="30">
        <f>C39+C41</f>
        <v>74560</v>
      </c>
    </row>
    <row r="39" spans="1:3" s="1" customFormat="1" ht="15.75">
      <c r="A39" s="23" t="s">
        <v>74</v>
      </c>
      <c r="B39" s="27" t="s">
        <v>55</v>
      </c>
      <c r="C39" s="30">
        <f>C40</f>
        <v>2000</v>
      </c>
    </row>
    <row r="40" spans="1:3" s="9" customFormat="1" ht="47.25">
      <c r="A40" s="24" t="s">
        <v>75</v>
      </c>
      <c r="B40" s="28" t="s">
        <v>54</v>
      </c>
      <c r="C40" s="31">
        <f>1000+2000-1000</f>
        <v>2000</v>
      </c>
    </row>
    <row r="41" spans="1:3" s="9" customFormat="1" ht="15.75">
      <c r="A41" s="22" t="s">
        <v>91</v>
      </c>
      <c r="B41" s="27" t="s">
        <v>92</v>
      </c>
      <c r="C41" s="30">
        <f>C42+C44</f>
        <v>72560</v>
      </c>
    </row>
    <row r="42" spans="1:3" ht="15.75">
      <c r="A42" s="24" t="s">
        <v>96</v>
      </c>
      <c r="B42" s="28" t="s">
        <v>90</v>
      </c>
      <c r="C42" s="31">
        <f>C43</f>
        <v>72560</v>
      </c>
    </row>
    <row r="43" spans="1:3" ht="31.5">
      <c r="A43" s="24" t="s">
        <v>89</v>
      </c>
      <c r="B43" s="28" t="s">
        <v>87</v>
      </c>
      <c r="C43" s="31">
        <f>26520+22000+9040+40000-2000-10000-10000-3000</f>
        <v>72560</v>
      </c>
    </row>
    <row r="44" spans="1:3" ht="15.75">
      <c r="A44" s="24" t="s">
        <v>150</v>
      </c>
      <c r="B44" s="28" t="s">
        <v>149</v>
      </c>
      <c r="C44" s="31">
        <f>C45</f>
        <v>0</v>
      </c>
    </row>
    <row r="45" spans="1:3" ht="31.5">
      <c r="A45" s="24" t="s">
        <v>155</v>
      </c>
      <c r="B45" s="28" t="s">
        <v>148</v>
      </c>
      <c r="C45" s="31">
        <f>1000-1000</f>
        <v>0</v>
      </c>
    </row>
    <row r="46" spans="1:3" s="1" customFormat="1" ht="15.75">
      <c r="A46" s="22" t="s">
        <v>14</v>
      </c>
      <c r="B46" s="27" t="s">
        <v>26</v>
      </c>
      <c r="C46" s="30">
        <f>C47</f>
        <v>195330</v>
      </c>
    </row>
    <row r="47" spans="1:3" s="10" customFormat="1" ht="31.5">
      <c r="A47" s="24" t="s">
        <v>154</v>
      </c>
      <c r="B47" s="28" t="s">
        <v>15</v>
      </c>
      <c r="C47" s="31">
        <f>C48</f>
        <v>195330</v>
      </c>
    </row>
    <row r="48" spans="1:3" s="10" customFormat="1" ht="47.25">
      <c r="A48" s="24" t="s">
        <v>16</v>
      </c>
      <c r="B48" s="28" t="s">
        <v>2</v>
      </c>
      <c r="C48" s="31">
        <f>131580+25000+15750+40+22960</f>
        <v>195330</v>
      </c>
    </row>
    <row r="49" spans="1:3" s="10" customFormat="1" ht="15.75">
      <c r="A49" s="22" t="s">
        <v>34</v>
      </c>
      <c r="B49" s="27"/>
      <c r="C49" s="30">
        <f>C50+C70+C61+C66+C81</f>
        <v>13981955.2</v>
      </c>
    </row>
    <row r="50" spans="1:3" s="1" customFormat="1" ht="47.25">
      <c r="A50" s="22" t="s">
        <v>28</v>
      </c>
      <c r="B50" s="27" t="s">
        <v>27</v>
      </c>
      <c r="C50" s="30">
        <f>C51+C58</f>
        <v>13047850</v>
      </c>
    </row>
    <row r="51" spans="1:3" s="1" customFormat="1" ht="94.5">
      <c r="A51" s="24" t="s">
        <v>73</v>
      </c>
      <c r="B51" s="27" t="s">
        <v>40</v>
      </c>
      <c r="C51" s="30">
        <f>C52+C54+C56</f>
        <v>5487850</v>
      </c>
    </row>
    <row r="52" spans="1:3" s="1" customFormat="1" ht="66.75" customHeight="1">
      <c r="A52" s="22" t="s">
        <v>134</v>
      </c>
      <c r="B52" s="27" t="s">
        <v>133</v>
      </c>
      <c r="C52" s="30">
        <f>C53</f>
        <v>13850</v>
      </c>
    </row>
    <row r="53" spans="1:12" s="1" customFormat="1" ht="78.75">
      <c r="A53" s="24" t="s">
        <v>38</v>
      </c>
      <c r="B53" s="28" t="s">
        <v>37</v>
      </c>
      <c r="C53" s="31">
        <f>10000+2500+1000+350</f>
        <v>13850</v>
      </c>
      <c r="L53" s="1" t="s">
        <v>207</v>
      </c>
    </row>
    <row r="54" spans="1:3" s="1" customFormat="1" ht="83.25" customHeight="1">
      <c r="A54" s="22" t="s">
        <v>132</v>
      </c>
      <c r="B54" s="27" t="s">
        <v>131</v>
      </c>
      <c r="C54" s="30">
        <f>C55</f>
        <v>517000</v>
      </c>
    </row>
    <row r="55" spans="1:3" s="1" customFormat="1" ht="78.75">
      <c r="A55" s="24" t="s">
        <v>7</v>
      </c>
      <c r="B55" s="28" t="s">
        <v>3</v>
      </c>
      <c r="C55" s="31">
        <f>480000-10000-1000+60+47940</f>
        <v>517000</v>
      </c>
    </row>
    <row r="56" spans="1:3" s="1" customFormat="1" ht="47.25">
      <c r="A56" s="22" t="s">
        <v>130</v>
      </c>
      <c r="B56" s="27" t="s">
        <v>129</v>
      </c>
      <c r="C56" s="30">
        <f>C57</f>
        <v>4957000</v>
      </c>
    </row>
    <row r="57" spans="1:3" ht="31.5">
      <c r="A57" s="24" t="s">
        <v>97</v>
      </c>
      <c r="B57" s="28" t="s">
        <v>98</v>
      </c>
      <c r="C57" s="31">
        <f>4150000-31000+31000+100000+580+706420</f>
        <v>4957000</v>
      </c>
    </row>
    <row r="58" spans="1:3" ht="94.5">
      <c r="A58" s="22" t="s">
        <v>72</v>
      </c>
      <c r="B58" s="27" t="s">
        <v>51</v>
      </c>
      <c r="C58" s="30">
        <f>C59</f>
        <v>7560000</v>
      </c>
    </row>
    <row r="59" spans="1:3" ht="94.5">
      <c r="A59" s="22" t="s">
        <v>153</v>
      </c>
      <c r="B59" s="27" t="s">
        <v>52</v>
      </c>
      <c r="C59" s="30">
        <f>C60</f>
        <v>7560000</v>
      </c>
    </row>
    <row r="60" spans="1:3" ht="78.75">
      <c r="A60" s="24" t="s">
        <v>71</v>
      </c>
      <c r="B60" s="28" t="s">
        <v>53</v>
      </c>
      <c r="C60" s="31">
        <f>6000000+315000+685000+600000-40000</f>
        <v>7560000</v>
      </c>
    </row>
    <row r="61" spans="1:3" ht="31.5">
      <c r="A61" s="22" t="s">
        <v>30</v>
      </c>
      <c r="B61" s="27" t="s">
        <v>29</v>
      </c>
      <c r="C61" s="30">
        <f>C63+C62+C64</f>
        <v>244736</v>
      </c>
    </row>
    <row r="62" spans="1:3" ht="31.5">
      <c r="A62" s="24" t="s">
        <v>127</v>
      </c>
      <c r="B62" s="28" t="s">
        <v>125</v>
      </c>
      <c r="C62" s="31">
        <f>36200+20000+30000-10000</f>
        <v>76200</v>
      </c>
    </row>
    <row r="63" spans="1:3" ht="15.75">
      <c r="A63" s="24" t="s">
        <v>84</v>
      </c>
      <c r="B63" s="28" t="s">
        <v>83</v>
      </c>
      <c r="C63" s="31">
        <f>245273-30000-76000</f>
        <v>139273</v>
      </c>
    </row>
    <row r="64" spans="1:3" ht="15.75">
      <c r="A64" s="24" t="s">
        <v>128</v>
      </c>
      <c r="B64" s="28" t="s">
        <v>126</v>
      </c>
      <c r="C64" s="31">
        <f>C65</f>
        <v>29263</v>
      </c>
    </row>
    <row r="65" spans="1:3" ht="14.25" customHeight="1">
      <c r="A65" s="24" t="s">
        <v>209</v>
      </c>
      <c r="B65" s="28" t="s">
        <v>208</v>
      </c>
      <c r="C65" s="31">
        <v>29263</v>
      </c>
    </row>
    <row r="66" spans="1:3" ht="31.5">
      <c r="A66" s="25" t="s">
        <v>140</v>
      </c>
      <c r="B66" s="27" t="s">
        <v>142</v>
      </c>
      <c r="C66" s="32">
        <f>C67</f>
        <v>0</v>
      </c>
    </row>
    <row r="67" spans="1:3" ht="84" customHeight="1">
      <c r="A67" s="26" t="s">
        <v>198</v>
      </c>
      <c r="B67" s="28" t="s">
        <v>143</v>
      </c>
      <c r="C67" s="33">
        <f>C68</f>
        <v>0</v>
      </c>
    </row>
    <row r="68" spans="1:3" ht="94.5">
      <c r="A68" s="26" t="s">
        <v>141</v>
      </c>
      <c r="B68" s="28" t="s">
        <v>144</v>
      </c>
      <c r="C68" s="33">
        <f>C69</f>
        <v>0</v>
      </c>
    </row>
    <row r="69" spans="1:3" ht="94.5">
      <c r="A69" s="26" t="s">
        <v>152</v>
      </c>
      <c r="B69" s="28" t="s">
        <v>145</v>
      </c>
      <c r="C69" s="33">
        <f>720000-474100-245900</f>
        <v>0</v>
      </c>
    </row>
    <row r="70" spans="1:3" ht="15.75">
      <c r="A70" s="22" t="s">
        <v>32</v>
      </c>
      <c r="B70" s="27" t="s">
        <v>31</v>
      </c>
      <c r="C70" s="45">
        <f>C71+C77+C79+C80+C76+C75+C74</f>
        <v>688584.2</v>
      </c>
    </row>
    <row r="71" spans="1:3" ht="31.5">
      <c r="A71" s="22" t="s">
        <v>59</v>
      </c>
      <c r="B71" s="27" t="s">
        <v>60</v>
      </c>
      <c r="C71" s="30">
        <f>C72+C73</f>
        <v>3500</v>
      </c>
    </row>
    <row r="72" spans="1:3" s="19" customFormat="1" ht="78.75">
      <c r="A72" s="24" t="s">
        <v>151</v>
      </c>
      <c r="B72" s="28" t="s">
        <v>124</v>
      </c>
      <c r="C72" s="31">
        <f>30600-20000-500-8000-600</f>
        <v>1500</v>
      </c>
    </row>
    <row r="73" spans="1:3" s="19" customFormat="1" ht="63">
      <c r="A73" s="24" t="s">
        <v>223</v>
      </c>
      <c r="B73" s="28" t="s">
        <v>222</v>
      </c>
      <c r="C73" s="31">
        <f>500+500+1000</f>
        <v>2000</v>
      </c>
    </row>
    <row r="74" spans="1:3" s="19" customFormat="1" ht="31.5">
      <c r="A74" s="24" t="s">
        <v>241</v>
      </c>
      <c r="B74" s="28" t="s">
        <v>240</v>
      </c>
      <c r="C74" s="31">
        <v>10000</v>
      </c>
    </row>
    <row r="75" spans="1:3" s="19" customFormat="1" ht="78.75">
      <c r="A75" s="24" t="s">
        <v>231</v>
      </c>
      <c r="B75" s="28" t="s">
        <v>230</v>
      </c>
      <c r="C75" s="31">
        <f>40000+5000+3000+200000+20000-4000-500</f>
        <v>263500</v>
      </c>
    </row>
    <row r="76" spans="1:3" s="19" customFormat="1" ht="31.5">
      <c r="A76" s="24" t="s">
        <v>219</v>
      </c>
      <c r="B76" s="28" t="s">
        <v>218</v>
      </c>
      <c r="C76" s="31">
        <f>5000-2500-600</f>
        <v>1900</v>
      </c>
    </row>
    <row r="77" spans="1:3" s="19" customFormat="1" ht="63">
      <c r="A77" s="24" t="s">
        <v>221</v>
      </c>
      <c r="B77" s="28" t="s">
        <v>220</v>
      </c>
      <c r="C77" s="31">
        <f>C78</f>
        <v>209984.2</v>
      </c>
    </row>
    <row r="78" spans="1:3" s="19" customFormat="1" ht="78.75">
      <c r="A78" s="24" t="s">
        <v>225</v>
      </c>
      <c r="B78" s="28" t="s">
        <v>224</v>
      </c>
      <c r="C78" s="31">
        <f>214099.2+20000-10000-315-13000-800</f>
        <v>209984.2</v>
      </c>
    </row>
    <row r="79" spans="1:3" s="19" customFormat="1" ht="63">
      <c r="A79" s="24" t="s">
        <v>217</v>
      </c>
      <c r="B79" s="28" t="s">
        <v>216</v>
      </c>
      <c r="C79" s="31">
        <f>3000+1000+4000+12000+5000+10000-6000-800</f>
        <v>28200</v>
      </c>
    </row>
    <row r="80" spans="1:3" s="19" customFormat="1" ht="47.25">
      <c r="A80" s="24" t="s">
        <v>215</v>
      </c>
      <c r="B80" s="28" t="s">
        <v>214</v>
      </c>
      <c r="C80" s="31">
        <f>5000+10000+10000+25000+10000+100000+8000+3500</f>
        <v>171500</v>
      </c>
    </row>
    <row r="81" spans="1:3" s="19" customFormat="1" ht="18" customHeight="1">
      <c r="A81" s="48" t="s">
        <v>239</v>
      </c>
      <c r="B81" s="49" t="s">
        <v>238</v>
      </c>
      <c r="C81" s="30">
        <f>C82</f>
        <v>785</v>
      </c>
    </row>
    <row r="82" spans="1:3" s="19" customFormat="1" ht="16.5" customHeight="1">
      <c r="A82" s="46" t="s">
        <v>237</v>
      </c>
      <c r="B82" s="47" t="s">
        <v>236</v>
      </c>
      <c r="C82" s="31">
        <f>C83</f>
        <v>785</v>
      </c>
    </row>
    <row r="83" spans="1:3" s="19" customFormat="1" ht="21.75" customHeight="1">
      <c r="A83" s="46" t="s">
        <v>235</v>
      </c>
      <c r="B83" s="28" t="s">
        <v>234</v>
      </c>
      <c r="C83" s="31">
        <f>315+470</f>
        <v>785</v>
      </c>
    </row>
    <row r="84" spans="1:3" s="7" customFormat="1" ht="15.75">
      <c r="A84" s="22" t="s">
        <v>35</v>
      </c>
      <c r="B84" s="28"/>
      <c r="C84" s="30">
        <f>C11</f>
        <v>84322650.84</v>
      </c>
    </row>
    <row r="85" spans="1:3" s="7" customFormat="1" ht="15.75">
      <c r="A85" s="22" t="s">
        <v>70</v>
      </c>
      <c r="B85" s="27" t="s">
        <v>33</v>
      </c>
      <c r="C85" s="30">
        <f>C86</f>
        <v>418554167.27</v>
      </c>
    </row>
    <row r="86" spans="1:3" s="7" customFormat="1" ht="47.25">
      <c r="A86" s="22" t="s">
        <v>69</v>
      </c>
      <c r="B86" s="27" t="s">
        <v>0</v>
      </c>
      <c r="C86" s="30">
        <f>C87+C110+C95</f>
        <v>418554167.27</v>
      </c>
    </row>
    <row r="87" spans="1:3" s="6" customFormat="1" ht="31.5">
      <c r="A87" s="22" t="s">
        <v>85</v>
      </c>
      <c r="B87" s="27" t="s">
        <v>159</v>
      </c>
      <c r="C87" s="30">
        <f>C88+C93+C91</f>
        <v>212887476</v>
      </c>
    </row>
    <row r="88" spans="1:3" s="20" customFormat="1" ht="15.75">
      <c r="A88" s="22" t="s">
        <v>10</v>
      </c>
      <c r="B88" s="27" t="s">
        <v>160</v>
      </c>
      <c r="C88" s="30">
        <f>C89+C90</f>
        <v>70955276</v>
      </c>
    </row>
    <row r="89" spans="1:3" s="20" customFormat="1" ht="31.5">
      <c r="A89" s="24" t="s">
        <v>162</v>
      </c>
      <c r="B89" s="28" t="s">
        <v>161</v>
      </c>
      <c r="C89" s="31">
        <f>2021900</f>
        <v>2021900</v>
      </c>
    </row>
    <row r="90" spans="1:3" s="20" customFormat="1" ht="45.75" customHeight="1">
      <c r="A90" s="24" t="s">
        <v>146</v>
      </c>
      <c r="B90" s="28" t="s">
        <v>161</v>
      </c>
      <c r="C90" s="31">
        <v>68933376</v>
      </c>
    </row>
    <row r="91" spans="1:3" s="20" customFormat="1" ht="37.5" customHeight="1">
      <c r="A91" s="22" t="s">
        <v>213</v>
      </c>
      <c r="B91" s="27" t="s">
        <v>212</v>
      </c>
      <c r="C91" s="30">
        <f>C92</f>
        <v>151200</v>
      </c>
    </row>
    <row r="92" spans="1:3" s="20" customFormat="1" ht="32.25" customHeight="1">
      <c r="A92" s="24" t="s">
        <v>211</v>
      </c>
      <c r="B92" s="28" t="s">
        <v>210</v>
      </c>
      <c r="C92" s="31">
        <f>109800+41400</f>
        <v>151200</v>
      </c>
    </row>
    <row r="93" spans="1:3" s="19" customFormat="1" ht="47.25">
      <c r="A93" s="22" t="s">
        <v>68</v>
      </c>
      <c r="B93" s="27" t="s">
        <v>163</v>
      </c>
      <c r="C93" s="30">
        <f>C94</f>
        <v>141781000</v>
      </c>
    </row>
    <row r="94" spans="1:3" s="3" customFormat="1" ht="47.25">
      <c r="A94" s="24" t="s">
        <v>67</v>
      </c>
      <c r="B94" s="28" t="s">
        <v>164</v>
      </c>
      <c r="C94" s="31">
        <f>141747000+34000</f>
        <v>141781000</v>
      </c>
    </row>
    <row r="95" spans="1:3" s="3" customFormat="1" ht="31.5">
      <c r="A95" s="22" t="s">
        <v>63</v>
      </c>
      <c r="B95" s="27" t="s">
        <v>165</v>
      </c>
      <c r="C95" s="30">
        <f>C96+C98+C100+C102</f>
        <v>55406020.45</v>
      </c>
    </row>
    <row r="96" spans="1:3" s="3" customFormat="1" ht="66.75" customHeight="1">
      <c r="A96" s="22" t="s">
        <v>228</v>
      </c>
      <c r="B96" s="27" t="s">
        <v>229</v>
      </c>
      <c r="C96" s="30">
        <f>C97</f>
        <v>27293201</v>
      </c>
    </row>
    <row r="97" spans="1:3" s="3" customFormat="1" ht="63">
      <c r="A97" s="24" t="s">
        <v>226</v>
      </c>
      <c r="B97" s="28" t="s">
        <v>227</v>
      </c>
      <c r="C97" s="31">
        <v>27293201</v>
      </c>
    </row>
    <row r="98" spans="1:3" s="3" customFormat="1" ht="15.75">
      <c r="A98" s="22" t="s">
        <v>137</v>
      </c>
      <c r="B98" s="27" t="s">
        <v>166</v>
      </c>
      <c r="C98" s="30">
        <f>C99</f>
        <v>53743.37</v>
      </c>
    </row>
    <row r="99" spans="1:3" s="3" customFormat="1" ht="31.5">
      <c r="A99" s="24" t="s">
        <v>136</v>
      </c>
      <c r="B99" s="28" t="s">
        <v>167</v>
      </c>
      <c r="C99" s="31">
        <f>3743.37+50000</f>
        <v>53743.37</v>
      </c>
    </row>
    <row r="100" spans="1:3" s="3" customFormat="1" ht="48.75" customHeight="1">
      <c r="A100" s="22" t="s">
        <v>138</v>
      </c>
      <c r="B100" s="27" t="s">
        <v>168</v>
      </c>
      <c r="C100" s="30">
        <f>C101</f>
        <v>3338230</v>
      </c>
    </row>
    <row r="101" spans="1:3" s="3" customFormat="1" ht="63">
      <c r="A101" s="24" t="s">
        <v>135</v>
      </c>
      <c r="B101" s="28" t="s">
        <v>169</v>
      </c>
      <c r="C101" s="31">
        <f>2409390+928840</f>
        <v>3338230</v>
      </c>
    </row>
    <row r="102" spans="1:3" s="1" customFormat="1" ht="15.75">
      <c r="A102" s="22" t="s">
        <v>11</v>
      </c>
      <c r="B102" s="27" t="s">
        <v>170</v>
      </c>
      <c r="C102" s="30">
        <f>C103</f>
        <v>24720846.080000002</v>
      </c>
    </row>
    <row r="103" spans="1:3" s="1" customFormat="1" ht="15.75">
      <c r="A103" s="24" t="s">
        <v>9</v>
      </c>
      <c r="B103" s="28" t="s">
        <v>171</v>
      </c>
      <c r="C103" s="31">
        <f>C104+C105+C107+C106+C108+C109</f>
        <v>24720846.080000002</v>
      </c>
    </row>
    <row r="104" spans="1:3" s="1" customFormat="1" ht="78.75">
      <c r="A104" s="24" t="s">
        <v>123</v>
      </c>
      <c r="B104" s="28" t="s">
        <v>171</v>
      </c>
      <c r="C104" s="31">
        <v>210600</v>
      </c>
    </row>
    <row r="105" spans="1:3" s="1" customFormat="1" ht="63">
      <c r="A105" s="24" t="s">
        <v>112</v>
      </c>
      <c r="B105" s="28" t="s">
        <v>171</v>
      </c>
      <c r="C105" s="31">
        <f>14093.25-9703.3</f>
        <v>4389.950000000001</v>
      </c>
    </row>
    <row r="106" spans="1:3" ht="47.25">
      <c r="A106" s="24" t="s">
        <v>183</v>
      </c>
      <c r="B106" s="28" t="s">
        <v>171</v>
      </c>
      <c r="C106" s="31">
        <v>584184</v>
      </c>
    </row>
    <row r="107" spans="1:3" ht="63">
      <c r="A107" s="24" t="s">
        <v>113</v>
      </c>
      <c r="B107" s="28" t="s">
        <v>171</v>
      </c>
      <c r="C107" s="31">
        <f>5955788+8990174+1088900+1646937</f>
        <v>17681799</v>
      </c>
    </row>
    <row r="108" spans="1:3" ht="47.25">
      <c r="A108" s="24" t="s">
        <v>139</v>
      </c>
      <c r="B108" s="28" t="s">
        <v>171</v>
      </c>
      <c r="C108" s="31">
        <v>3536260.53</v>
      </c>
    </row>
    <row r="109" spans="1:3" ht="47.25">
      <c r="A109" s="24" t="s">
        <v>232</v>
      </c>
      <c r="B109" s="28" t="s">
        <v>171</v>
      </c>
      <c r="C109" s="31">
        <v>2703612.6</v>
      </c>
    </row>
    <row r="110" spans="1:3" ht="31.5">
      <c r="A110" s="22" t="s">
        <v>86</v>
      </c>
      <c r="B110" s="27" t="s">
        <v>172</v>
      </c>
      <c r="C110" s="30">
        <f>C137+C133+C139+C128+C130+C135+C111</f>
        <v>150260670.82</v>
      </c>
    </row>
    <row r="111" spans="1:3" ht="32.25" customHeight="1">
      <c r="A111" s="22" t="s">
        <v>196</v>
      </c>
      <c r="B111" s="27" t="s">
        <v>194</v>
      </c>
      <c r="C111" s="30">
        <f>C112</f>
        <v>15749039.5</v>
      </c>
    </row>
    <row r="112" spans="1:3" ht="33" customHeight="1">
      <c r="A112" s="22" t="s">
        <v>195</v>
      </c>
      <c r="B112" s="27" t="s">
        <v>192</v>
      </c>
      <c r="C112" s="30">
        <f>C113+C114+C115+C116+C117+C118+C119+C120+C121+C122+C123+C124+C125+C126+C127</f>
        <v>15749039.5</v>
      </c>
    </row>
    <row r="113" spans="1:3" s="8" customFormat="1" ht="47.25">
      <c r="A113" s="18" t="s">
        <v>99</v>
      </c>
      <c r="B113" s="28" t="s">
        <v>192</v>
      </c>
      <c r="C113" s="31">
        <v>910000</v>
      </c>
    </row>
    <row r="114" spans="1:3" s="6" customFormat="1" ht="31.5">
      <c r="A114" s="18" t="s">
        <v>100</v>
      </c>
      <c r="B114" s="28" t="s">
        <v>192</v>
      </c>
      <c r="C114" s="31">
        <v>56947</v>
      </c>
    </row>
    <row r="115" spans="1:3" s="6" customFormat="1" ht="95.25" customHeight="1">
      <c r="A115" s="18" t="s">
        <v>101</v>
      </c>
      <c r="B115" s="28" t="s">
        <v>192</v>
      </c>
      <c r="C115" s="31">
        <v>6000</v>
      </c>
    </row>
    <row r="116" spans="1:3" s="6" customFormat="1" ht="75" customHeight="1">
      <c r="A116" s="18" t="s">
        <v>102</v>
      </c>
      <c r="B116" s="28" t="s">
        <v>192</v>
      </c>
      <c r="C116" s="31">
        <v>3423</v>
      </c>
    </row>
    <row r="117" spans="1:3" s="6" customFormat="1" ht="94.5">
      <c r="A117" s="18" t="s">
        <v>103</v>
      </c>
      <c r="B117" s="28" t="s">
        <v>192</v>
      </c>
      <c r="C117" s="31">
        <v>27600</v>
      </c>
    </row>
    <row r="118" spans="1:3" s="8" customFormat="1" ht="78.75">
      <c r="A118" s="18" t="s">
        <v>104</v>
      </c>
      <c r="B118" s="28" t="s">
        <v>192</v>
      </c>
      <c r="C118" s="31">
        <v>3900</v>
      </c>
    </row>
    <row r="119" spans="1:3" s="6" customFormat="1" ht="78.75">
      <c r="A119" s="18" t="s">
        <v>105</v>
      </c>
      <c r="B119" s="28" t="s">
        <v>192</v>
      </c>
      <c r="C119" s="31">
        <f>211500+6200-17200</f>
        <v>200500</v>
      </c>
    </row>
    <row r="120" spans="1:3" s="6" customFormat="1" ht="33.75" customHeight="1">
      <c r="A120" s="18" t="s">
        <v>106</v>
      </c>
      <c r="B120" s="28" t="s">
        <v>192</v>
      </c>
      <c r="C120" s="31">
        <f>1087900+559200</f>
        <v>1647100</v>
      </c>
    </row>
    <row r="121" spans="1:3" s="6" customFormat="1" ht="78.75">
      <c r="A121" s="18" t="s">
        <v>107</v>
      </c>
      <c r="B121" s="28" t="s">
        <v>192</v>
      </c>
      <c r="C121" s="31">
        <v>70100</v>
      </c>
    </row>
    <row r="122" spans="1:3" s="8" customFormat="1" ht="78.75">
      <c r="A122" s="18" t="s">
        <v>108</v>
      </c>
      <c r="B122" s="28" t="s">
        <v>192</v>
      </c>
      <c r="C122" s="31">
        <f>11287100+402900</f>
        <v>11690000</v>
      </c>
    </row>
    <row r="123" spans="1:3" s="12" customFormat="1" ht="94.5">
      <c r="A123" s="18" t="s">
        <v>109</v>
      </c>
      <c r="B123" s="28" t="s">
        <v>192</v>
      </c>
      <c r="C123" s="31">
        <v>910000</v>
      </c>
    </row>
    <row r="124" spans="1:3" s="6" customFormat="1" ht="32.25" customHeight="1">
      <c r="A124" s="18" t="s">
        <v>110</v>
      </c>
      <c r="B124" s="28" t="s">
        <v>192</v>
      </c>
      <c r="C124" s="31">
        <f>101478+51562+3829.5</f>
        <v>156869.5</v>
      </c>
    </row>
    <row r="125" spans="1:3" s="6" customFormat="1" ht="47.25">
      <c r="A125" s="18" t="s">
        <v>111</v>
      </c>
      <c r="B125" s="28" t="s">
        <v>192</v>
      </c>
      <c r="C125" s="31">
        <v>18200</v>
      </c>
    </row>
    <row r="126" spans="1:3" s="6" customFormat="1" ht="31.5">
      <c r="A126" s="18" t="s">
        <v>184</v>
      </c>
      <c r="B126" s="28" t="s">
        <v>192</v>
      </c>
      <c r="C126" s="31">
        <f>8000+200</f>
        <v>8200</v>
      </c>
    </row>
    <row r="127" spans="1:3" s="6" customFormat="1" ht="78.75">
      <c r="A127" s="18" t="s">
        <v>187</v>
      </c>
      <c r="B127" s="28" t="s">
        <v>192</v>
      </c>
      <c r="C127" s="31">
        <f>39300+900</f>
        <v>40200</v>
      </c>
    </row>
    <row r="128" spans="1:3" s="6" customFormat="1" ht="47.25">
      <c r="A128" s="22" t="s">
        <v>66</v>
      </c>
      <c r="B128" s="27" t="s">
        <v>178</v>
      </c>
      <c r="C128" s="30">
        <f>C129</f>
        <v>4842700</v>
      </c>
    </row>
    <row r="129" spans="1:3" s="6" customFormat="1" ht="47.25">
      <c r="A129" s="24" t="s">
        <v>185</v>
      </c>
      <c r="B129" s="28" t="s">
        <v>179</v>
      </c>
      <c r="C129" s="31">
        <f>4135400+48200+659100</f>
        <v>4842700</v>
      </c>
    </row>
    <row r="130" spans="1:3" s="6" customFormat="1" ht="78.75">
      <c r="A130" s="22" t="s">
        <v>65</v>
      </c>
      <c r="B130" s="27" t="s">
        <v>180</v>
      </c>
      <c r="C130" s="30">
        <f>C131+C132</f>
        <v>2669100</v>
      </c>
    </row>
    <row r="131" spans="1:3" s="6" customFormat="1" ht="78.75">
      <c r="A131" s="24" t="s">
        <v>95</v>
      </c>
      <c r="B131" s="28" t="s">
        <v>181</v>
      </c>
      <c r="C131" s="31">
        <f>2781000+800-177800</f>
        <v>2604000</v>
      </c>
    </row>
    <row r="132" spans="1:3" s="6" customFormat="1" ht="110.25">
      <c r="A132" s="24" t="s">
        <v>182</v>
      </c>
      <c r="B132" s="28" t="s">
        <v>181</v>
      </c>
      <c r="C132" s="31">
        <f>69500-4400</f>
        <v>65100</v>
      </c>
    </row>
    <row r="133" spans="1:3" s="6" customFormat="1" ht="30.75" customHeight="1">
      <c r="A133" s="22" t="s">
        <v>177</v>
      </c>
      <c r="B133" s="27" t="s">
        <v>175</v>
      </c>
      <c r="C133" s="30">
        <f>C134</f>
        <v>404200</v>
      </c>
    </row>
    <row r="134" spans="1:3" s="6" customFormat="1" ht="47.25">
      <c r="A134" s="24" t="s">
        <v>93</v>
      </c>
      <c r="B134" s="28" t="s">
        <v>176</v>
      </c>
      <c r="C134" s="31">
        <f>401600+2600</f>
        <v>404200</v>
      </c>
    </row>
    <row r="135" spans="1:3" s="6" customFormat="1" ht="63">
      <c r="A135" s="22" t="s">
        <v>191</v>
      </c>
      <c r="B135" s="27" t="s">
        <v>190</v>
      </c>
      <c r="C135" s="30">
        <f>C136</f>
        <v>1464.32</v>
      </c>
    </row>
    <row r="136" spans="1:3" s="6" customFormat="1" ht="63">
      <c r="A136" s="24" t="s">
        <v>189</v>
      </c>
      <c r="B136" s="28" t="s">
        <v>188</v>
      </c>
      <c r="C136" s="31">
        <v>1464.32</v>
      </c>
    </row>
    <row r="137" spans="1:3" s="6" customFormat="1" ht="31.5">
      <c r="A137" s="22" t="s">
        <v>12</v>
      </c>
      <c r="B137" s="27" t="s">
        <v>173</v>
      </c>
      <c r="C137" s="30">
        <f>C138</f>
        <v>756367</v>
      </c>
    </row>
    <row r="138" spans="1:3" s="6" customFormat="1" ht="31.5">
      <c r="A138" s="24" t="s">
        <v>94</v>
      </c>
      <c r="B138" s="28" t="s">
        <v>174</v>
      </c>
      <c r="C138" s="31">
        <v>756367</v>
      </c>
    </row>
    <row r="139" spans="1:3" s="6" customFormat="1" ht="21" customHeight="1">
      <c r="A139" s="16" t="s">
        <v>199</v>
      </c>
      <c r="B139" s="27" t="s">
        <v>197</v>
      </c>
      <c r="C139" s="30">
        <f>C140</f>
        <v>125837800</v>
      </c>
    </row>
    <row r="140" spans="1:3" s="6" customFormat="1" ht="20.25" customHeight="1">
      <c r="A140" s="16" t="s">
        <v>200</v>
      </c>
      <c r="B140" s="27" t="s">
        <v>193</v>
      </c>
      <c r="C140" s="30">
        <f>C141</f>
        <v>125837800</v>
      </c>
    </row>
    <row r="141" spans="1:3" s="6" customFormat="1" ht="47.25">
      <c r="A141" s="18" t="s">
        <v>186</v>
      </c>
      <c r="B141" s="28" t="s">
        <v>193</v>
      </c>
      <c r="C141" s="31">
        <f>125053700+784100</f>
        <v>125837800</v>
      </c>
    </row>
    <row r="142" spans="1:3" ht="15.75">
      <c r="A142" s="17" t="s">
        <v>20</v>
      </c>
      <c r="B142" s="39"/>
      <c r="C142" s="30">
        <f>C84+C85</f>
        <v>502876818.11</v>
      </c>
    </row>
    <row r="143" ht="51.75" customHeight="1"/>
    <row r="144" spans="1:3" s="3" customFormat="1" ht="15.75">
      <c r="A144" s="14"/>
      <c r="B144" s="40"/>
      <c r="C144" s="41"/>
    </row>
    <row r="145" ht="57.75" customHeight="1"/>
    <row r="152" ht="15.75">
      <c r="C152" s="44"/>
    </row>
    <row r="153" ht="15.75">
      <c r="C153" s="44"/>
    </row>
    <row r="155" ht="15.75">
      <c r="C155" s="44"/>
    </row>
    <row r="156" spans="1:3" s="3" customFormat="1" ht="15.75">
      <c r="A156" s="14"/>
      <c r="B156" s="40"/>
      <c r="C156" s="41"/>
    </row>
    <row r="157" spans="1:3" s="3" customFormat="1" ht="15.75">
      <c r="A157" s="14"/>
      <c r="B157" s="40"/>
      <c r="C157" s="44"/>
    </row>
    <row r="158" spans="1:3" s="5" customFormat="1" ht="15.75">
      <c r="A158" s="14"/>
      <c r="B158" s="40"/>
      <c r="C158" s="41"/>
    </row>
    <row r="159" spans="1:3" s="3" customFormat="1" ht="15.75">
      <c r="A159" s="14"/>
      <c r="B159" s="40"/>
      <c r="C159" s="41"/>
    </row>
    <row r="160" spans="1:3" s="5" customFormat="1" ht="15.75">
      <c r="A160" s="14"/>
      <c r="B160" s="40"/>
      <c r="C160" s="41"/>
    </row>
    <row r="161" spans="1:3" s="3" customFormat="1" ht="15.75">
      <c r="A161" s="14"/>
      <c r="B161" s="40"/>
      <c r="C161" s="44"/>
    </row>
    <row r="162" spans="1:3" s="5" customFormat="1" ht="15.75">
      <c r="A162" s="14"/>
      <c r="B162" s="40"/>
      <c r="C162" s="41"/>
    </row>
    <row r="163" spans="1:3" s="5" customFormat="1" ht="15.75">
      <c r="A163" s="14"/>
      <c r="B163" s="40"/>
      <c r="C163" s="41"/>
    </row>
    <row r="164" spans="1:3" s="5" customFormat="1" ht="15.75">
      <c r="A164" s="14"/>
      <c r="B164" s="40"/>
      <c r="C164" s="41"/>
    </row>
    <row r="165" spans="1:3" s="4" customFormat="1" ht="15.75">
      <c r="A165" s="14"/>
      <c r="B165" s="40"/>
      <c r="C165" s="41"/>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landscape" paperSize="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2020-01-14T09:21:55Z</cp:lastPrinted>
  <dcterms:created xsi:type="dcterms:W3CDTF">2002-10-10T06:25:05Z</dcterms:created>
  <dcterms:modified xsi:type="dcterms:W3CDTF">2020-01-17T06:53:10Z</dcterms:modified>
  <cp:category/>
  <cp:version/>
  <cp:contentType/>
  <cp:contentStatus/>
</cp:coreProperties>
</file>