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2019" sheetId="1" r:id="rId1"/>
  </sheets>
  <definedNames>
    <definedName name="_xlnm.Print_Titles" localSheetId="0">'2017-2019'!$9:$9</definedName>
    <definedName name="_xlnm.Print_Area" localSheetId="0">'2017-2019'!$A$1:$G$139</definedName>
  </definedNames>
  <calcPr fullCalcOnLoad="1"/>
</workbook>
</file>

<file path=xl/sharedStrings.xml><?xml version="1.0" encoding="utf-8"?>
<sst xmlns="http://schemas.openxmlformats.org/spreadsheetml/2006/main" count="309" uniqueCount="240">
  <si>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</si>
  <si>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</si>
  <si>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</si>
  <si>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</si>
  <si>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</si>
  <si>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</si>
  <si>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</si>
  <si>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</si>
  <si>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</si>
  <si>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</si>
  <si>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</si>
  <si>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</si>
  <si>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</si>
  <si>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</si>
  <si>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</si>
  <si>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</si>
  <si>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</si>
  <si>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</si>
  <si>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</si>
  <si>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</si>
  <si>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</si>
  <si>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</si>
  <si>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</si>
  <si>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</si>
  <si>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</si>
  <si>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</si>
  <si>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</si>
  <si>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</si>
  <si>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</si>
  <si>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</si>
  <si>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</si>
  <si>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</si>
  <si>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</si>
  <si>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</si>
  <si>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</si>
  <si>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</si>
  <si>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</si>
  <si>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</si>
  <si>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</si>
  <si>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</si>
  <si>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</si>
  <si>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</si>
  <si>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</si>
  <si>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</si>
  <si>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</si>
  <si>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</si>
  <si>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</si>
  <si>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</si>
  <si>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</si>
  <si>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</si>
  <si>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</si>
  <si>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</si>
  <si>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</si>
  <si>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</si>
  <si>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</si>
  <si>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</si>
  <si>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</si>
  <si>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</si>
  <si>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</si>
  <si>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</si>
  <si>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</si>
  <si>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</si>
  <si>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</si>
  <si>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</si>
  <si>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</si>
  <si>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</si>
  <si>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</si>
  <si>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</si>
  <si>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</si>
  <si>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</si>
  <si>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</si>
  <si>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</si>
  <si>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</si>
  <si>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</si>
  <si>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</si>
  <si>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</si>
  <si>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</si>
  <si>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</si>
  <si>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</si>
  <si>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</si>
  <si>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</si>
  <si>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</si>
  <si>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</si>
  <si>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</si>
  <si>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</si>
  <si>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</si>
  <si>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</si>
  <si>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</si>
  <si>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</si>
  <si>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</si>
  <si>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</si>
  <si>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</si>
  <si>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</si>
  <si>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</si>
  <si>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</si>
  <si>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</si>
  <si>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</si>
  <si>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</si>
  <si>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</si>
  <si>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</si>
  <si>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</si>
  <si>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</si>
  <si>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</si>
  <si>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</si>
  <si>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</si>
  <si>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</si>
  <si>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</si>
  <si>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</si>
  <si>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</si>
  <si>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</si>
  <si>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</si>
  <si>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</si>
  <si>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</si>
  <si>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</si>
  <si>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</si>
  <si>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</si>
  <si>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</si>
  <si>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</si>
  <si>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</si>
  <si>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</si>
  <si>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</si>
  <si>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</si>
  <si>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</si>
  <si>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</si>
  <si>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</si>
  <si>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</si>
  <si>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</si>
  <si>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</si>
  <si>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</si>
  <si>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</si>
  <si>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</si>
  <si>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</si>
  <si>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</si>
  <si>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</si>
  <si>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</si>
  <si>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</si>
  <si>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</si>
  <si>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</si>
  <si>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</si>
  <si>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</si>
  <si>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</si>
  <si>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</si>
  <si>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</si>
  <si>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</si>
  <si>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</si>
  <si>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</si>
  <si>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</si>
  <si>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</si>
  <si>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</si>
  <si>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</si>
  <si>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</si>
  <si>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</si>
  <si>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</si>
  <si>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</si>
  <si>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</si>
  <si>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</si>
  <si>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</si>
  <si>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</si>
  <si>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Муниципальное казенное учреждение "Финансовый отдел Администрации ЗАТО Видяево"</t>
  </si>
  <si>
    <t>(рублей)</t>
  </si>
  <si>
    <t>000 1 16 28000 01 0000 140</t>
  </si>
  <si>
    <t>000 1 16 30030 01 0000 140</t>
  </si>
  <si>
    <t>000 1 16 33040 04 0000 140</t>
  </si>
  <si>
    <t>000 1 16 43000 01 0000 140</t>
  </si>
  <si>
    <t>000 1 16 90040 04 0000 140</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</si>
  <si>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</si>
  <si>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</si>
  <si>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</si>
  <si>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</si>
  <si>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</si>
  <si>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поступления от денежных взысканий (штрафов) и иных сумм в возмещение ущерба, зачисляемые в бюджеты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</si>
  <si>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</si>
  <si>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</si>
  <si>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Иные межбюджетные трансферты</t>
  </si>
  <si>
    <t>рублей</t>
  </si>
  <si>
    <t>000 2 02 40000 00 0000 151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</si>
  <si>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</si>
  <si>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</si>
  <si>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</si>
  <si>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</si>
  <si>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000 2 18 00000 00 0000 000</t>
  </si>
  <si>
    <t>000 2 18 00000 00 0000 180</t>
  </si>
  <si>
    <t>000 2 18 04000 04 0000 180</t>
  </si>
  <si>
    <t>000 2 18 04010 04 0000 180</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</si>
  <si>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</si>
  <si>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</si>
  <si>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</si>
  <si>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</si>
  <si>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 xml:space="preserve">Начальник финансового отдела </t>
  </si>
  <si>
    <t>Администрации ЗАТО Видяево</t>
  </si>
  <si>
    <t xml:space="preserve">исполнитель </t>
  </si>
  <si>
    <t>Матвеева И.А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</si>
  <si>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</si>
  <si>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</si>
  <si>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</si>
  <si>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</si>
  <si>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</si>
  <si>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</si>
  <si>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 xml:space="preserve">000 1 12 01010 01 0000 120 </t>
  </si>
  <si>
    <t xml:space="preserve">000 1 12 01040 01 0000 120 </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</si>
  <si>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</si>
  <si>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</si>
  <si>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</si>
  <si>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</si>
  <si>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</si>
  <si>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</si>
  <si>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</si>
  <si>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000 1 14 02043 04 0000 410</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</si>
  <si>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</si>
  <si>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</si>
  <si>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Субсидия бюджетам на поддержку отрасли культуры</t>
  </si>
  <si>
    <t xml:space="preserve">000 2 02 25519 00 0000 151 </t>
  </si>
  <si>
    <t>Субсидия бюджетам городских округов на поддержку отрасли культуры</t>
  </si>
  <si>
    <t>000 2 02 25519 04 0000 151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</si>
  <si>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</si>
  <si>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</si>
  <si>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</si>
  <si>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</si>
  <si>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</si>
  <si>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000 1 16 30000 01 0000 140</t>
  </si>
  <si>
    <t>000 1 16 33000 00 0000 140</t>
  </si>
  <si>
    <t>000 1 16 90000 00 0000 140</t>
  </si>
  <si>
    <t>000 1 17 05000 00 0000 180</t>
  </si>
  <si>
    <t>000 1 17 05040 04 0000 180</t>
  </si>
  <si>
    <t>000 2 02 15002 00 0000 151</t>
  </si>
  <si>
    <t xml:space="preserve">000 2 02 15002 04 0000 151 </t>
  </si>
  <si>
    <t>000 2 02 49999 00 0000 151</t>
  </si>
  <si>
    <t>000 2 02 49999 04 0000 151</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</si>
  <si>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</si>
  <si>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</si>
  <si>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</si>
  <si>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</si>
  <si>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Прочие неналоговые доходы</t>
  </si>
  <si>
    <t>Прочие неналоговые доходы бюджетов городских округов</t>
  </si>
  <si>
    <t>Прочие межбюджетные трансферты, передаваемые бюджетам</t>
  </si>
  <si>
    <t>Прочие межбюджетные трансферты, передаваемые бюджетам городских округов</t>
  </si>
  <si>
    <t>-</t>
  </si>
  <si>
    <t>2017                                             (утверждено РСД на 21.12.2016 № 424</t>
  </si>
  <si>
    <t xml:space="preserve">2017                                                   ожидаемое исполнение </t>
  </si>
  <si>
    <t>Анализ доходов  бюджета  ЗАТО Видяево 2017-2020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</si>
</sst>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22"/>
      <name val="Times New Roman"/>
      <family val="1"/>
    </font>
    <font>
      <sz val="22"/>
      <name val="Arial Cyr"/>
      <family val="0"/>
    </font>
    <font>
      <i/>
      <sz val="7"/>
      <name val="Arial Cyr"/>
      <family val="0"/>
    </font>
    <font>
      <sz val="11"/>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medium"/>
      <right style="medium"/>
      <top style="medium"/>
      <bottom style="medium"/>
    </border>
    <border>
      <left style="thin"/>
      <right>
        <color indexed="63"/>
      </right>
      <top style="medium"/>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49" fontId="42" fillId="0" borderId="2">
      <alignment horizontal="center"/>
      <protection/>
    </xf>
    <xf numFmtId="4" fontId="42" fillId="0" borderId="2">
      <alignment horizontal="right" shrinkToFit="1"/>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3" applyNumberFormat="0" applyAlignment="0" applyProtection="0"/>
    <xf numFmtId="0" fontId="44" fillId="26" borderId="4" applyNumberFormat="0" applyAlignment="0" applyProtection="0"/>
    <xf numFmtId="0" fontId="45" fillId="26" borderId="3"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0" applyNumberFormat="0" applyBorder="0" applyAlignment="0" applyProtection="0"/>
  </cellStyleXfs>
  <cellXfs count="7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5" fillId="32" borderId="12"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3" xfId="0" applyNumberFormat="1" applyFont="1" applyFill="1" applyBorder="1" applyAlignment="1">
      <alignment horizontal="center" vertical="center" wrapText="1"/>
    </xf>
    <xf numFmtId="0" fontId="6" fillId="32" borderId="14" xfId="0" applyNumberFormat="1" applyFont="1" applyFill="1" applyBorder="1" applyAlignment="1">
      <alignment horizontal="left" wrapText="1"/>
    </xf>
    <xf numFmtId="0" fontId="6" fillId="32" borderId="12" xfId="0" applyNumberFormat="1" applyFont="1" applyFill="1" applyBorder="1" applyAlignment="1">
      <alignment horizontal="left" wrapText="1"/>
    </xf>
    <xf numFmtId="0" fontId="6" fillId="32" borderId="12"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4" fontId="6" fillId="33" borderId="12" xfId="0" applyNumberFormat="1" applyFont="1" applyFill="1" applyBorder="1" applyAlignment="1">
      <alignment horizontal="center"/>
    </xf>
    <xf numFmtId="4" fontId="5" fillId="33" borderId="12" xfId="0" applyNumberFormat="1" applyFont="1" applyFill="1" applyBorder="1" applyAlignment="1">
      <alignment horizontal="center"/>
    </xf>
    <xf numFmtId="4" fontId="0" fillId="33" borderId="0" xfId="0" applyNumberFormat="1" applyFill="1" applyAlignment="1">
      <alignment/>
    </xf>
    <xf numFmtId="0" fontId="5" fillId="33" borderId="15" xfId="0" applyFont="1" applyFill="1" applyBorder="1" applyAlignment="1">
      <alignment horizontal="center" vertic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0" fillId="33" borderId="0" xfId="0" applyFill="1" applyAlignment="1">
      <alignment/>
    </xf>
    <xf numFmtId="0" fontId="5" fillId="33" borderId="16" xfId="0" applyFont="1" applyFill="1" applyBorder="1" applyAlignment="1">
      <alignment horizontal="center" vertic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16"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xf>
    <xf numFmtId="0" fontId="0" fillId="33" borderId="0" xfId="0" applyFont="1" applyFill="1" applyAlignment="1">
      <alignment/>
    </xf>
    <xf numFmtId="0" fontId="4" fillId="0" borderId="0" xfId="0" applyFont="1" applyFill="1" applyBorder="1" applyAlignment="1">
      <alignment horizontal="center"/>
    </xf>
    <xf numFmtId="0" fontId="17" fillId="33" borderId="0" xfId="0" applyFont="1" applyFill="1" applyAlignment="1">
      <alignment wrapText="1"/>
    </xf>
    <xf numFmtId="4" fontId="0" fillId="0" borderId="0" xfId="0" applyNumberFormat="1" applyFill="1" applyAlignment="1">
      <alignment/>
    </xf>
    <xf numFmtId="4" fontId="12" fillId="32" borderId="0" xfId="0" applyNumberFormat="1" applyFont="1" applyFill="1" applyAlignment="1">
      <alignment horizontal="right"/>
    </xf>
    <xf numFmtId="4" fontId="6" fillId="32" borderId="17" xfId="0" applyNumberFormat="1" applyFont="1" applyFill="1" applyBorder="1" applyAlignment="1">
      <alignment horizontal="center" wrapText="1"/>
    </xf>
    <xf numFmtId="4" fontId="6" fillId="32" borderId="17" xfId="0" applyNumberFormat="1" applyFont="1" applyFill="1" applyBorder="1" applyAlignment="1">
      <alignment horizontal="center"/>
    </xf>
    <xf numFmtId="4" fontId="5" fillId="32" borderId="17" xfId="0" applyNumberFormat="1" applyFont="1" applyFill="1" applyBorder="1" applyAlignment="1">
      <alignment horizontal="center"/>
    </xf>
    <xf numFmtId="4" fontId="6" fillId="34" borderId="12" xfId="0" applyNumberFormat="1" applyFont="1" applyFill="1" applyBorder="1" applyAlignment="1">
      <alignment horizontal="center"/>
    </xf>
    <xf numFmtId="0" fontId="16" fillId="0" borderId="0" xfId="0" applyFont="1" applyAlignment="1">
      <alignment horizontal="center" vertical="center"/>
    </xf>
    <xf numFmtId="0" fontId="0" fillId="33" borderId="0" xfId="0" applyFill="1" applyAlignment="1">
      <alignment horizontal="right"/>
    </xf>
    <xf numFmtId="0" fontId="60" fillId="0" borderId="1" xfId="33" applyNumberFormat="1" applyFont="1" applyAlignment="1" applyProtection="1">
      <alignment horizontal="center" wrapText="1"/>
      <protection/>
    </xf>
    <xf numFmtId="49" fontId="60" fillId="0" borderId="2" xfId="34" applyNumberFormat="1" applyFont="1" applyAlignment="1" applyProtection="1">
      <alignment horizontal="center"/>
      <protection/>
    </xf>
    <xf numFmtId="0" fontId="61" fillId="0" borderId="1" xfId="33" applyNumberFormat="1" applyFont="1" applyAlignment="1" applyProtection="1">
      <alignment horizontal="center" wrapText="1"/>
      <protection/>
    </xf>
    <xf numFmtId="49" fontId="61" fillId="0" borderId="2" xfId="34" applyNumberFormat="1" applyFont="1" applyAlignment="1" applyProtection="1">
      <alignment horizontal="center"/>
      <protection/>
    </xf>
    <xf numFmtId="0" fontId="5" fillId="32" borderId="14" xfId="0" applyFont="1" applyFill="1" applyBorder="1" applyAlignment="1">
      <alignment horizontal="center" wrapText="1"/>
    </xf>
    <xf numFmtId="0" fontId="6" fillId="32" borderId="12" xfId="0" applyFont="1" applyFill="1" applyBorder="1" applyAlignment="1">
      <alignment horizontal="center" wrapText="1"/>
    </xf>
    <xf numFmtId="0" fontId="6" fillId="32" borderId="12" xfId="0" applyFont="1" applyFill="1" applyBorder="1" applyAlignment="1">
      <alignment horizontal="left" vertical="top" wrapText="1"/>
    </xf>
    <xf numFmtId="0" fontId="5" fillId="32" borderId="12" xfId="0" applyFont="1" applyFill="1" applyBorder="1" applyAlignment="1">
      <alignment horizontal="left" vertical="top" wrapText="1"/>
    </xf>
    <xf numFmtId="0" fontId="0" fillId="32" borderId="18" xfId="0" applyFill="1" applyBorder="1" applyAlignment="1">
      <alignment/>
    </xf>
    <xf numFmtId="4" fontId="6" fillId="32" borderId="12" xfId="0" applyNumberFormat="1" applyFont="1" applyFill="1" applyBorder="1" applyAlignment="1">
      <alignment horizontal="center" wrapText="1"/>
    </xf>
    <xf numFmtId="4" fontId="5" fillId="32" borderId="12" xfId="0" applyNumberFormat="1" applyFont="1" applyFill="1" applyBorder="1" applyAlignment="1">
      <alignment horizontal="center" wrapText="1"/>
    </xf>
    <xf numFmtId="0" fontId="18" fillId="32" borderId="18" xfId="0" applyFont="1" applyFill="1" applyBorder="1" applyAlignment="1">
      <alignment horizontal="center"/>
    </xf>
    <xf numFmtId="0" fontId="6" fillId="32" borderId="12" xfId="0" applyFont="1" applyFill="1" applyBorder="1" applyAlignment="1">
      <alignment horizontal="justify" vertical="center"/>
    </xf>
    <xf numFmtId="0" fontId="5" fillId="32" borderId="0" xfId="0" applyFont="1" applyFill="1" applyAlignment="1">
      <alignment horizontal="justify" vertical="center"/>
    </xf>
    <xf numFmtId="4" fontId="61" fillId="0" borderId="2" xfId="35" applyNumberFormat="1" applyFont="1" applyAlignment="1" applyProtection="1">
      <alignment horizontal="center" shrinkToFit="1"/>
      <protection/>
    </xf>
    <xf numFmtId="4" fontId="60" fillId="0" borderId="2" xfId="35" applyNumberFormat="1" applyFont="1" applyAlignment="1" applyProtection="1">
      <alignment horizontal="center" shrinkToFit="1"/>
      <protection/>
    </xf>
    <xf numFmtId="4" fontId="6" fillId="34" borderId="17" xfId="0" applyNumberFormat="1" applyFont="1" applyFill="1" applyBorder="1" applyAlignment="1">
      <alignment horizontal="center"/>
    </xf>
    <xf numFmtId="0" fontId="5" fillId="33"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4" fontId="60" fillId="0" borderId="2" xfId="35" applyFont="1" applyAlignment="1" applyProtection="1">
      <alignment horizontal="center" shrinkToFit="1"/>
      <protection/>
    </xf>
    <xf numFmtId="4" fontId="61" fillId="0" borderId="2" xfId="35" applyFont="1" applyAlignment="1" applyProtection="1">
      <alignment horizontal="center" shrinkToFit="1"/>
      <protection/>
    </xf>
    <xf numFmtId="0" fontId="4" fillId="0" borderId="0" xfId="0" applyFont="1" applyFill="1" applyBorder="1" applyAlignment="1">
      <alignment horizontal="center"/>
    </xf>
    <xf numFmtId="3" fontId="15"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9" fillId="33" borderId="0" xfId="0" applyFont="1" applyFill="1" applyBorder="1" applyAlignment="1">
      <alignment horizontal="right"/>
    </xf>
    <xf numFmtId="0" fontId="0" fillId="0" borderId="0" xfId="0" applyAlignment="1">
      <alignment/>
    </xf>
    <xf numFmtId="0" fontId="10" fillId="0" borderId="0" xfId="0" applyFont="1" applyFill="1" applyAlignment="1">
      <alignment horizontal="right" wrapText="1"/>
    </xf>
    <xf numFmtId="0" fontId="10" fillId="32" borderId="0" xfId="0" applyFont="1" applyFill="1" applyAlignment="1">
      <alignment horizontal="right"/>
    </xf>
    <xf numFmtId="0" fontId="0" fillId="0" borderId="0" xfId="0" applyFont="1" applyAlignment="1">
      <alignment/>
    </xf>
    <xf numFmtId="4" fontId="0" fillId="32" borderId="0" xfId="0" applyNumberFormat="1" applyFill="1" applyAlignment="1">
      <alignment horizontal="right"/>
    </xf>
    <xf numFmtId="0" fontId="0" fillId="0" borderId="0" xfId="0"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45" xfId="34"/>
    <cellStyle name="xl5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1"/>
  <sheetViews>
    <sheetView tabSelected="1" view="pageBreakPreview" zoomScale="80" zoomScaleSheetLayoutView="80" zoomScalePageLayoutView="0" workbookViewId="0" topLeftCell="A1">
      <selection activeCell="E10" sqref="E10"/>
    </sheetView>
  </sheetViews>
  <sheetFormatPr defaultColWidth="9.00390625" defaultRowHeight="12.75"/>
  <cols>
    <col min="1" max="1" width="66.00390625" style="14" customWidth="1"/>
    <col min="2" max="2" width="31.375" style="35" customWidth="1"/>
    <col min="3" max="4" width="20.75390625" style="35" customWidth="1"/>
    <col min="5" max="5" width="20.75390625" style="23" customWidth="1"/>
    <col min="6" max="7" width="20.75390625" style="2" customWidth="1"/>
    <col min="8" max="21" width="9.125" style="2" customWidth="1"/>
  </cols>
  <sheetData>
    <row r="1" spans="1:14" ht="15.75">
      <c r="A1" s="13"/>
      <c r="B1" s="70"/>
      <c r="C1" s="70"/>
      <c r="D1" s="70"/>
      <c r="E1" s="71"/>
      <c r="F1" s="71"/>
      <c r="G1" s="71"/>
      <c r="H1" s="71"/>
      <c r="I1" s="71"/>
      <c r="J1" s="71"/>
      <c r="K1" s="71"/>
      <c r="L1" s="71"/>
      <c r="M1" s="71"/>
      <c r="N1" s="71"/>
    </row>
    <row r="2" spans="1:14" ht="13.5" customHeight="1">
      <c r="A2" s="72"/>
      <c r="B2" s="72"/>
      <c r="C2" s="72"/>
      <c r="D2" s="72"/>
      <c r="E2" s="72"/>
      <c r="F2" s="72"/>
      <c r="G2" s="72"/>
      <c r="H2" s="71"/>
      <c r="I2" s="71"/>
      <c r="J2" s="71"/>
      <c r="K2" s="71"/>
      <c r="L2" s="71"/>
      <c r="M2" s="71"/>
      <c r="N2" s="71"/>
    </row>
    <row r="3" spans="1:14" ht="24" customHeight="1">
      <c r="A3" s="68" t="s">
        <v>239</v>
      </c>
      <c r="B3" s="69"/>
      <c r="C3" s="69"/>
      <c r="D3" s="69"/>
      <c r="E3" s="69"/>
      <c r="F3" s="69"/>
      <c r="G3" s="69"/>
      <c r="H3" s="44"/>
      <c r="I3" s="44"/>
      <c r="J3" s="44"/>
      <c r="K3" s="44"/>
      <c r="L3" s="44"/>
      <c r="M3" s="44"/>
      <c r="N3" s="44"/>
    </row>
    <row r="4" spans="2:14" ht="15.75">
      <c r="B4" s="73"/>
      <c r="C4" s="73"/>
      <c r="D4" s="73"/>
      <c r="E4" s="74"/>
      <c r="F4" s="74"/>
      <c r="G4" s="74"/>
      <c r="H4" s="74"/>
      <c r="I4" s="74"/>
      <c r="J4" s="74"/>
      <c r="K4" s="74"/>
      <c r="L4" s="74"/>
      <c r="M4" s="74"/>
      <c r="N4" s="74"/>
    </row>
    <row r="5" spans="2:14" ht="15.75">
      <c r="B5" s="75"/>
      <c r="C5" s="75"/>
      <c r="D5" s="75"/>
      <c r="E5" s="76"/>
      <c r="F5" s="76"/>
      <c r="G5" s="76"/>
      <c r="H5" s="76"/>
      <c r="I5" s="76"/>
      <c r="J5" s="76"/>
      <c r="K5" s="76"/>
      <c r="L5" s="76"/>
      <c r="M5" s="76"/>
      <c r="N5" s="76"/>
    </row>
    <row r="6" spans="1:14" ht="15.75">
      <c r="A6" s="13" t="s">
        <v>158</v>
      </c>
      <c r="B6" s="30"/>
      <c r="C6" s="30"/>
      <c r="D6" s="30"/>
      <c r="E6" s="37"/>
      <c r="F6" s="23"/>
      <c r="G6" s="28"/>
      <c r="H6" s="28"/>
      <c r="I6" s="28"/>
      <c r="J6" s="23"/>
      <c r="K6" s="23"/>
      <c r="L6" s="23"/>
      <c r="M6" s="38"/>
      <c r="N6" s="23"/>
    </row>
    <row r="7" spans="1:14" ht="18.75">
      <c r="A7" s="67"/>
      <c r="B7" s="67"/>
      <c r="C7" s="36"/>
      <c r="D7" s="36"/>
      <c r="E7" s="37"/>
      <c r="F7" s="23"/>
      <c r="G7" s="45" t="s">
        <v>174</v>
      </c>
      <c r="H7" s="28"/>
      <c r="I7" s="28"/>
      <c r="J7" s="23"/>
      <c r="K7" s="23"/>
      <c r="L7" s="23"/>
      <c r="M7" s="38"/>
      <c r="N7" s="23"/>
    </row>
    <row r="8" spans="1:14" ht="0.75" customHeight="1" thickBot="1">
      <c r="A8" s="13"/>
      <c r="B8" s="31"/>
      <c r="C8" s="31"/>
      <c r="D8" s="31"/>
      <c r="E8" s="37"/>
      <c r="F8" s="23"/>
      <c r="G8" s="28"/>
      <c r="H8" s="28"/>
      <c r="I8" s="28"/>
      <c r="J8" s="23"/>
      <c r="K8" s="23"/>
      <c r="L8" s="23"/>
      <c r="M8" s="38"/>
      <c r="N8" s="39" t="s">
        <v>159</v>
      </c>
    </row>
    <row r="9" spans="1:7" ht="63.75" thickBot="1">
      <c r="A9" s="15" t="s">
        <v>20</v>
      </c>
      <c r="B9" s="32" t="s">
        <v>19</v>
      </c>
      <c r="C9" s="29" t="s">
        <v>237</v>
      </c>
      <c r="D9" s="29" t="s">
        <v>238</v>
      </c>
      <c r="E9" s="24">
        <v>2018</v>
      </c>
      <c r="F9" s="29">
        <v>2019</v>
      </c>
      <c r="G9" s="29">
        <v>2020</v>
      </c>
    </row>
    <row r="10" spans="1:7" ht="15.75">
      <c r="A10" s="16" t="s">
        <v>38</v>
      </c>
      <c r="B10" s="50"/>
      <c r="C10" s="54"/>
      <c r="D10" s="54"/>
      <c r="E10" s="63"/>
      <c r="F10" s="64"/>
      <c r="G10" s="64"/>
    </row>
    <row r="11" spans="1:7" s="2" customFormat="1" ht="15.75">
      <c r="A11" s="17" t="s">
        <v>8</v>
      </c>
      <c r="B11" s="51" t="s">
        <v>15</v>
      </c>
      <c r="C11" s="55">
        <f>C12+C44</f>
        <v>85512616.16</v>
      </c>
      <c r="D11" s="55">
        <f>D12+D44</f>
        <v>85512616.16</v>
      </c>
      <c r="E11" s="40">
        <f>E12+E44</f>
        <v>72018744.92</v>
      </c>
      <c r="F11" s="40">
        <f>F12+F44</f>
        <v>74333833.09</v>
      </c>
      <c r="G11" s="40">
        <f>G12+G44</f>
        <v>76728419.45</v>
      </c>
    </row>
    <row r="12" spans="1:7" s="2" customFormat="1" ht="15.75">
      <c r="A12" s="17" t="s">
        <v>5</v>
      </c>
      <c r="B12" s="51"/>
      <c r="C12" s="55">
        <f>C13+C23+C41+C35+C18</f>
        <v>79476766.16</v>
      </c>
      <c r="D12" s="55">
        <f>D13+D23+D41+D35+D18</f>
        <v>79476766.16</v>
      </c>
      <c r="E12" s="40">
        <f>E13+E23+E41+E35+E18</f>
        <v>59902635.48</v>
      </c>
      <c r="F12" s="40">
        <f>F13+F23+F41+F35+F18</f>
        <v>61839723.65</v>
      </c>
      <c r="G12" s="40">
        <f>G13+G23+G41+G35+G18</f>
        <v>64657310.01</v>
      </c>
    </row>
    <row r="13" spans="1:7" ht="15.75">
      <c r="A13" s="18" t="s">
        <v>23</v>
      </c>
      <c r="B13" s="51" t="s">
        <v>24</v>
      </c>
      <c r="C13" s="21">
        <f>C14</f>
        <v>74141469.95</v>
      </c>
      <c r="D13" s="21">
        <f>D14</f>
        <v>74141469.95</v>
      </c>
      <c r="E13" s="41">
        <f>E14</f>
        <v>54738000</v>
      </c>
      <c r="F13" s="41">
        <f>F14</f>
        <v>56366000</v>
      </c>
      <c r="G13" s="41">
        <f>G14</f>
        <v>58999000</v>
      </c>
    </row>
    <row r="14" spans="1:21" s="1" customFormat="1" ht="15.75">
      <c r="A14" s="18" t="s">
        <v>21</v>
      </c>
      <c r="B14" s="51" t="s">
        <v>25</v>
      </c>
      <c r="C14" s="21">
        <f>C15+C16+C17</f>
        <v>74141469.95</v>
      </c>
      <c r="D14" s="21">
        <f>D15+D16+D17</f>
        <v>74141469.95</v>
      </c>
      <c r="E14" s="41">
        <f>E15+E16+E17</f>
        <v>54738000</v>
      </c>
      <c r="F14" s="41">
        <f>F15+F16+F17</f>
        <v>56366000</v>
      </c>
      <c r="G14" s="41">
        <f>G15+G16+G17</f>
        <v>58999000</v>
      </c>
      <c r="H14" s="3"/>
      <c r="I14" s="3"/>
      <c r="J14" s="3"/>
      <c r="K14" s="3"/>
      <c r="L14" s="3"/>
      <c r="M14" s="3"/>
      <c r="N14" s="3"/>
      <c r="O14" s="3"/>
      <c r="P14" s="3"/>
      <c r="Q14" s="3"/>
      <c r="R14" s="3"/>
      <c r="S14" s="3"/>
      <c r="T14" s="3"/>
      <c r="U14" s="3"/>
    </row>
    <row r="15" spans="1:7" ht="78.75">
      <c r="A15" s="12" t="s">
        <v>85</v>
      </c>
      <c r="B15" s="33" t="s">
        <v>43</v>
      </c>
      <c r="C15" s="22">
        <f>124302000-45000-155000+1574000-138000-1093000-26000000-547000-23821000</f>
        <v>74077000</v>
      </c>
      <c r="D15" s="22">
        <f>124302000-45000-155000+1574000-138000-1093000-26000000-547000-23821000</f>
        <v>74077000</v>
      </c>
      <c r="E15" s="42">
        <f>62631120-8000000</f>
        <v>54631120</v>
      </c>
      <c r="F15" s="42">
        <f>63258000-5000000-2000000</f>
        <v>56258000</v>
      </c>
      <c r="G15" s="42">
        <f>63889900-5000000</f>
        <v>58889900</v>
      </c>
    </row>
    <row r="16" spans="1:7" ht="110.25">
      <c r="A16" s="12" t="s">
        <v>86</v>
      </c>
      <c r="B16" s="33" t="s">
        <v>41</v>
      </c>
      <c r="C16" s="22">
        <f>45000-23000-9000-3530.05</f>
        <v>9469.95</v>
      </c>
      <c r="D16" s="22">
        <f>45000-23000-9000-3530.05</f>
        <v>9469.95</v>
      </c>
      <c r="E16" s="42">
        <v>8270</v>
      </c>
      <c r="F16" s="42">
        <v>8400</v>
      </c>
      <c r="G16" s="42">
        <v>8500</v>
      </c>
    </row>
    <row r="17" spans="1:7" ht="47.25">
      <c r="A17" s="12" t="s">
        <v>87</v>
      </c>
      <c r="B17" s="33" t="s">
        <v>49</v>
      </c>
      <c r="C17" s="22">
        <f>155000-100000</f>
        <v>55000</v>
      </c>
      <c r="D17" s="22">
        <f>155000-100000</f>
        <v>55000</v>
      </c>
      <c r="E17" s="42">
        <v>98610</v>
      </c>
      <c r="F17" s="42">
        <v>99600</v>
      </c>
      <c r="G17" s="42">
        <v>100600</v>
      </c>
    </row>
    <row r="18" spans="1:7" ht="47.25">
      <c r="A18" s="17" t="s">
        <v>145</v>
      </c>
      <c r="B18" s="51" t="s">
        <v>146</v>
      </c>
      <c r="C18" s="21">
        <f>C19</f>
        <v>1870896.21</v>
      </c>
      <c r="D18" s="21">
        <f>D19</f>
        <v>1870896.21</v>
      </c>
      <c r="E18" s="41">
        <f>E19</f>
        <v>1803635.48</v>
      </c>
      <c r="F18" s="21">
        <f>F19</f>
        <v>2034723.65</v>
      </c>
      <c r="G18" s="21">
        <f>G19</f>
        <v>2133310.01</v>
      </c>
    </row>
    <row r="19" spans="1:7" ht="31.5">
      <c r="A19" s="12" t="s">
        <v>147</v>
      </c>
      <c r="B19" s="33" t="s">
        <v>148</v>
      </c>
      <c r="C19" s="22">
        <f>C20+C21+C22</f>
        <v>1870896.21</v>
      </c>
      <c r="D19" s="22">
        <f>D20+D21+D22</f>
        <v>1870896.21</v>
      </c>
      <c r="E19" s="42">
        <f>E20+E21+E22</f>
        <v>1803635.48</v>
      </c>
      <c r="F19" s="22">
        <f>F20+F21+F22</f>
        <v>2034723.65</v>
      </c>
      <c r="G19" s="22">
        <f>G20+G21+G22</f>
        <v>2133310.01</v>
      </c>
    </row>
    <row r="20" spans="1:7" ht="78.75">
      <c r="A20" s="12" t="s">
        <v>149</v>
      </c>
      <c r="B20" s="33" t="s">
        <v>150</v>
      </c>
      <c r="C20" s="22">
        <f>588019.95+146980.05</f>
        <v>735000</v>
      </c>
      <c r="D20" s="22">
        <f>588019.95+146980.05</f>
        <v>735000</v>
      </c>
      <c r="E20" s="42">
        <v>672779.98</v>
      </c>
      <c r="F20" s="22">
        <v>762544.98</v>
      </c>
      <c r="G20" s="22">
        <v>811495.71</v>
      </c>
    </row>
    <row r="21" spans="1:7" ht="94.5">
      <c r="A21" s="12" t="s">
        <v>151</v>
      </c>
      <c r="B21" s="33" t="s">
        <v>152</v>
      </c>
      <c r="C21" s="22">
        <f>5857.14+2000</f>
        <v>7857.14</v>
      </c>
      <c r="D21" s="22">
        <f>5857.14+2000</f>
        <v>7857.14</v>
      </c>
      <c r="E21" s="42">
        <v>5163.36</v>
      </c>
      <c r="F21" s="22">
        <v>5355.6</v>
      </c>
      <c r="G21" s="22">
        <v>5539.59</v>
      </c>
    </row>
    <row r="22" spans="1:7" ht="78.75">
      <c r="A22" s="12" t="s">
        <v>153</v>
      </c>
      <c r="B22" s="33" t="s">
        <v>154</v>
      </c>
      <c r="C22" s="22">
        <f>1245651.26-117612.19</f>
        <v>1128039.07</v>
      </c>
      <c r="D22" s="22">
        <f>1245651.26-117612.19</f>
        <v>1128039.07</v>
      </c>
      <c r="E22" s="42">
        <v>1125692.14</v>
      </c>
      <c r="F22" s="22">
        <v>1266823.07</v>
      </c>
      <c r="G22" s="22">
        <v>1316274.71</v>
      </c>
    </row>
    <row r="23" spans="1:21" s="1" customFormat="1" ht="15.75">
      <c r="A23" s="18" t="s">
        <v>27</v>
      </c>
      <c r="B23" s="51" t="s">
        <v>26</v>
      </c>
      <c r="C23" s="21">
        <f>C30+C24+C33</f>
        <v>3296400</v>
      </c>
      <c r="D23" s="21">
        <f>D30+D24+D33</f>
        <v>3296400</v>
      </c>
      <c r="E23" s="41">
        <f>E30+E24+E33</f>
        <v>3197000</v>
      </c>
      <c r="F23" s="41">
        <f>F30+F24+F33</f>
        <v>3273000</v>
      </c>
      <c r="G23" s="41">
        <f>G30+G24+G33</f>
        <v>3355000</v>
      </c>
      <c r="H23" s="3"/>
      <c r="I23" s="3"/>
      <c r="J23" s="3"/>
      <c r="K23" s="3"/>
      <c r="L23" s="3"/>
      <c r="M23" s="3"/>
      <c r="N23" s="3"/>
      <c r="O23" s="3"/>
      <c r="P23" s="3"/>
      <c r="Q23" s="3"/>
      <c r="R23" s="3"/>
      <c r="S23" s="3"/>
      <c r="T23" s="3"/>
      <c r="U23" s="3"/>
    </row>
    <row r="24" spans="1:21" s="1" customFormat="1" ht="31.5">
      <c r="A24" s="17" t="s">
        <v>44</v>
      </c>
      <c r="B24" s="51" t="s">
        <v>45</v>
      </c>
      <c r="C24" s="21">
        <f>C25+C27+C29</f>
        <v>747000</v>
      </c>
      <c r="D24" s="21">
        <f>D25+D27+D29</f>
        <v>747000</v>
      </c>
      <c r="E24" s="41">
        <f>E25+E27+E29</f>
        <v>583000</v>
      </c>
      <c r="F24" s="21">
        <v>597000</v>
      </c>
      <c r="G24" s="21">
        <v>615000</v>
      </c>
      <c r="H24" s="3"/>
      <c r="I24" s="3"/>
      <c r="J24" s="3"/>
      <c r="K24" s="3"/>
      <c r="L24" s="3"/>
      <c r="M24" s="3"/>
      <c r="N24" s="3"/>
      <c r="O24" s="3"/>
      <c r="P24" s="3"/>
      <c r="Q24" s="3"/>
      <c r="R24" s="3"/>
      <c r="S24" s="3"/>
      <c r="T24" s="3"/>
      <c r="U24" s="3"/>
    </row>
    <row r="25" spans="1:21" s="1" customFormat="1" ht="31.5">
      <c r="A25" s="17" t="s">
        <v>84</v>
      </c>
      <c r="B25" s="51" t="s">
        <v>46</v>
      </c>
      <c r="C25" s="21">
        <f>C26</f>
        <v>280000</v>
      </c>
      <c r="D25" s="21">
        <f>D26</f>
        <v>280000</v>
      </c>
      <c r="E25" s="41">
        <f>E26</f>
        <v>277000</v>
      </c>
      <c r="F25" s="21">
        <v>282000</v>
      </c>
      <c r="G25" s="21">
        <v>284000</v>
      </c>
      <c r="H25" s="3"/>
      <c r="I25" s="3"/>
      <c r="J25" s="3"/>
      <c r="K25" s="3"/>
      <c r="L25" s="3"/>
      <c r="M25" s="3"/>
      <c r="N25" s="3"/>
      <c r="O25" s="3"/>
      <c r="P25" s="3"/>
      <c r="Q25" s="3"/>
      <c r="R25" s="3"/>
      <c r="S25" s="3"/>
      <c r="T25" s="3"/>
      <c r="U25" s="3"/>
    </row>
    <row r="26" spans="1:21" s="20" customFormat="1" ht="31.5">
      <c r="A26" s="12" t="s">
        <v>84</v>
      </c>
      <c r="B26" s="33" t="s">
        <v>50</v>
      </c>
      <c r="C26" s="22">
        <v>280000</v>
      </c>
      <c r="D26" s="22">
        <v>280000</v>
      </c>
      <c r="E26" s="22">
        <v>277000</v>
      </c>
      <c r="F26" s="22">
        <v>282000</v>
      </c>
      <c r="G26" s="22">
        <v>284000</v>
      </c>
      <c r="H26" s="19"/>
      <c r="I26" s="19"/>
      <c r="J26" s="19"/>
      <c r="K26" s="19"/>
      <c r="L26" s="19"/>
      <c r="M26" s="19"/>
      <c r="N26" s="19"/>
      <c r="O26" s="19"/>
      <c r="P26" s="19"/>
      <c r="Q26" s="19"/>
      <c r="R26" s="19"/>
      <c r="S26" s="19"/>
      <c r="T26" s="19"/>
      <c r="U26" s="19"/>
    </row>
    <row r="27" spans="1:21" s="11" customFormat="1" ht="47.25">
      <c r="A27" s="17" t="s">
        <v>83</v>
      </c>
      <c r="B27" s="51" t="s">
        <v>51</v>
      </c>
      <c r="C27" s="21">
        <f>C28</f>
        <v>392000</v>
      </c>
      <c r="D27" s="21">
        <f>D28</f>
        <v>392000</v>
      </c>
      <c r="E27" s="41">
        <f>E28</f>
        <v>231000</v>
      </c>
      <c r="F27" s="21">
        <v>235000</v>
      </c>
      <c r="G27" s="21">
        <v>246000</v>
      </c>
      <c r="H27" s="10"/>
      <c r="I27" s="10"/>
      <c r="J27" s="10"/>
      <c r="K27" s="10"/>
      <c r="L27" s="10"/>
      <c r="M27" s="10"/>
      <c r="N27" s="10"/>
      <c r="O27" s="10"/>
      <c r="P27" s="10"/>
      <c r="Q27" s="10"/>
      <c r="R27" s="10"/>
      <c r="S27" s="10"/>
      <c r="T27" s="10"/>
      <c r="U27" s="10"/>
    </row>
    <row r="28" spans="1:21" s="1" customFormat="1" ht="47.25">
      <c r="A28" s="12" t="s">
        <v>83</v>
      </c>
      <c r="B28" s="33" t="s">
        <v>52</v>
      </c>
      <c r="C28" s="22">
        <f>228000+314000-150000</f>
        <v>392000</v>
      </c>
      <c r="D28" s="22">
        <f>228000+314000-150000</f>
        <v>392000</v>
      </c>
      <c r="E28" s="22">
        <v>231000</v>
      </c>
      <c r="F28" s="22">
        <v>235000</v>
      </c>
      <c r="G28" s="22">
        <v>246000</v>
      </c>
      <c r="H28" s="3"/>
      <c r="I28" s="3"/>
      <c r="J28" s="3"/>
      <c r="K28" s="3"/>
      <c r="L28" s="3"/>
      <c r="M28" s="3"/>
      <c r="N28" s="3"/>
      <c r="O28" s="3"/>
      <c r="P28" s="3"/>
      <c r="Q28" s="3"/>
      <c r="R28" s="3"/>
      <c r="S28" s="3"/>
      <c r="T28" s="3"/>
      <c r="U28" s="3"/>
    </row>
    <row r="29" spans="1:21" s="9" customFormat="1" ht="31.5">
      <c r="A29" s="17" t="s">
        <v>94</v>
      </c>
      <c r="B29" s="51" t="s">
        <v>93</v>
      </c>
      <c r="C29" s="21">
        <v>75000</v>
      </c>
      <c r="D29" s="21">
        <v>75000</v>
      </c>
      <c r="E29" s="41">
        <v>75000</v>
      </c>
      <c r="F29" s="21">
        <v>80000</v>
      </c>
      <c r="G29" s="21">
        <v>85000</v>
      </c>
      <c r="H29" s="5"/>
      <c r="I29" s="5"/>
      <c r="J29" s="5"/>
      <c r="K29" s="5"/>
      <c r="L29" s="5"/>
      <c r="M29" s="5"/>
      <c r="N29" s="5"/>
      <c r="O29" s="5"/>
      <c r="P29" s="5"/>
      <c r="Q29" s="5"/>
      <c r="R29" s="5"/>
      <c r="S29" s="5"/>
      <c r="T29" s="5"/>
      <c r="U29" s="5"/>
    </row>
    <row r="30" spans="1:21" s="9" customFormat="1" ht="31.5">
      <c r="A30" s="17" t="s">
        <v>82</v>
      </c>
      <c r="B30" s="51" t="s">
        <v>4</v>
      </c>
      <c r="C30" s="21">
        <f>C31+C32</f>
        <v>2387000</v>
      </c>
      <c r="D30" s="21">
        <f>D31+D32</f>
        <v>2387000</v>
      </c>
      <c r="E30" s="41">
        <f>E31+E32</f>
        <v>2440000</v>
      </c>
      <c r="F30" s="21">
        <v>2501000</v>
      </c>
      <c r="G30" s="21">
        <v>2563000</v>
      </c>
      <c r="H30" s="5"/>
      <c r="I30" s="5"/>
      <c r="J30" s="5"/>
      <c r="K30" s="5"/>
      <c r="L30" s="5"/>
      <c r="M30" s="5"/>
      <c r="N30" s="5"/>
      <c r="O30" s="5"/>
      <c r="P30" s="5"/>
      <c r="Q30" s="5"/>
      <c r="R30" s="5"/>
      <c r="S30" s="5"/>
      <c r="T30" s="5"/>
      <c r="U30" s="5"/>
    </row>
    <row r="31" spans="1:21" s="9" customFormat="1" ht="31.5">
      <c r="A31" s="12" t="s">
        <v>1</v>
      </c>
      <c r="B31" s="33" t="s">
        <v>6</v>
      </c>
      <c r="C31" s="22">
        <f>2435000-50000</f>
        <v>2385000</v>
      </c>
      <c r="D31" s="22">
        <f>2435000-50000</f>
        <v>2385000</v>
      </c>
      <c r="E31" s="42">
        <f>2435000</f>
        <v>2435000</v>
      </c>
      <c r="F31" s="22">
        <v>2496000</v>
      </c>
      <c r="G31" s="22">
        <v>2558000</v>
      </c>
      <c r="H31" s="5"/>
      <c r="I31" s="5"/>
      <c r="J31" s="5"/>
      <c r="K31" s="5"/>
      <c r="L31" s="5"/>
      <c r="M31" s="5"/>
      <c r="N31" s="5"/>
      <c r="O31" s="5"/>
      <c r="P31" s="5"/>
      <c r="Q31" s="5"/>
      <c r="R31" s="5"/>
      <c r="S31" s="5"/>
      <c r="T31" s="5"/>
      <c r="U31" s="5"/>
    </row>
    <row r="32" spans="1:21" s="9" customFormat="1" ht="47.25">
      <c r="A32" s="12" t="s">
        <v>66</v>
      </c>
      <c r="B32" s="33" t="s">
        <v>65</v>
      </c>
      <c r="C32" s="22">
        <f>5000-3000</f>
        <v>2000</v>
      </c>
      <c r="D32" s="22">
        <f>5000-3000</f>
        <v>2000</v>
      </c>
      <c r="E32" s="42">
        <v>5000</v>
      </c>
      <c r="F32" s="22">
        <v>5000</v>
      </c>
      <c r="G32" s="22">
        <v>5000</v>
      </c>
      <c r="H32" s="5"/>
      <c r="I32" s="5"/>
      <c r="J32" s="5"/>
      <c r="K32" s="5"/>
      <c r="L32" s="5"/>
      <c r="M32" s="5"/>
      <c r="N32" s="5"/>
      <c r="O32" s="5"/>
      <c r="P32" s="5"/>
      <c r="Q32" s="5"/>
      <c r="R32" s="5"/>
      <c r="S32" s="5"/>
      <c r="T32" s="5"/>
      <c r="U32" s="5"/>
    </row>
    <row r="33" spans="1:21" s="9" customFormat="1" ht="31.5">
      <c r="A33" s="17" t="s">
        <v>81</v>
      </c>
      <c r="B33" s="51" t="s">
        <v>47</v>
      </c>
      <c r="C33" s="21">
        <f>C34</f>
        <v>162400</v>
      </c>
      <c r="D33" s="21">
        <f>D34</f>
        <v>162400</v>
      </c>
      <c r="E33" s="41">
        <f>E34</f>
        <v>174000</v>
      </c>
      <c r="F33" s="41">
        <f>F34</f>
        <v>175000</v>
      </c>
      <c r="G33" s="41">
        <f>G34</f>
        <v>177000</v>
      </c>
      <c r="H33" s="5"/>
      <c r="I33" s="5"/>
      <c r="J33" s="5"/>
      <c r="K33" s="5"/>
      <c r="L33" s="5"/>
      <c r="M33" s="5"/>
      <c r="N33" s="5"/>
      <c r="O33" s="5"/>
      <c r="P33" s="5"/>
      <c r="Q33" s="5"/>
      <c r="R33" s="5"/>
      <c r="S33" s="5"/>
      <c r="T33" s="5"/>
      <c r="U33" s="5"/>
    </row>
    <row r="34" spans="1:21" s="9" customFormat="1" ht="31.5">
      <c r="A34" s="12" t="s">
        <v>80</v>
      </c>
      <c r="B34" s="33" t="s">
        <v>48</v>
      </c>
      <c r="C34" s="22">
        <f>70000+142400-50000</f>
        <v>162400</v>
      </c>
      <c r="D34" s="22">
        <f>70000+142400-50000</f>
        <v>162400</v>
      </c>
      <c r="E34" s="42">
        <v>174000</v>
      </c>
      <c r="F34" s="22">
        <v>175000</v>
      </c>
      <c r="G34" s="22">
        <v>177000</v>
      </c>
      <c r="H34" s="5"/>
      <c r="I34" s="5"/>
      <c r="J34" s="5"/>
      <c r="K34" s="5"/>
      <c r="L34" s="5"/>
      <c r="M34" s="5"/>
      <c r="N34" s="5"/>
      <c r="O34" s="5"/>
      <c r="P34" s="5"/>
      <c r="Q34" s="5"/>
      <c r="R34" s="5"/>
      <c r="S34" s="5"/>
      <c r="T34" s="5"/>
      <c r="U34" s="5"/>
    </row>
    <row r="35" spans="1:21" s="9" customFormat="1" ht="15.75">
      <c r="A35" s="18" t="s">
        <v>59</v>
      </c>
      <c r="B35" s="51" t="s">
        <v>60</v>
      </c>
      <c r="C35" s="21">
        <f>C36+C38</f>
        <v>6000</v>
      </c>
      <c r="D35" s="21">
        <f>D36+D38</f>
        <v>6000</v>
      </c>
      <c r="E35" s="41">
        <f>E36+E38</f>
        <v>2000</v>
      </c>
      <c r="F35" s="41">
        <f>F36+F38</f>
        <v>2000</v>
      </c>
      <c r="G35" s="41">
        <f>G36+G38</f>
        <v>2000</v>
      </c>
      <c r="H35" s="5"/>
      <c r="I35" s="5"/>
      <c r="J35" s="5"/>
      <c r="K35" s="5"/>
      <c r="L35" s="5"/>
      <c r="M35" s="5"/>
      <c r="N35" s="5"/>
      <c r="O35" s="5"/>
      <c r="P35" s="5"/>
      <c r="Q35" s="5"/>
      <c r="R35" s="5"/>
      <c r="S35" s="5"/>
      <c r="T35" s="5"/>
      <c r="U35" s="5"/>
    </row>
    <row r="36" spans="1:21" s="1" customFormat="1" ht="15.75">
      <c r="A36" s="18" t="s">
        <v>78</v>
      </c>
      <c r="B36" s="51" t="s">
        <v>58</v>
      </c>
      <c r="C36" s="22">
        <f>C37</f>
        <v>5000</v>
      </c>
      <c r="D36" s="22">
        <f>D37</f>
        <v>5000</v>
      </c>
      <c r="E36" s="41">
        <f>E37</f>
        <v>1000</v>
      </c>
      <c r="F36" s="41">
        <f>F37</f>
        <v>1000</v>
      </c>
      <c r="G36" s="41">
        <f>G37</f>
        <v>1000</v>
      </c>
      <c r="H36" s="3"/>
      <c r="I36" s="3"/>
      <c r="J36" s="3"/>
      <c r="K36" s="3"/>
      <c r="L36" s="3"/>
      <c r="M36" s="3"/>
      <c r="N36" s="3"/>
      <c r="O36" s="3"/>
      <c r="P36" s="3"/>
      <c r="Q36" s="3"/>
      <c r="R36" s="3"/>
      <c r="S36" s="3"/>
      <c r="T36" s="3"/>
      <c r="U36" s="3"/>
    </row>
    <row r="37" spans="1:21" s="9" customFormat="1" ht="47.25">
      <c r="A37" s="12" t="s">
        <v>79</v>
      </c>
      <c r="B37" s="33" t="s">
        <v>57</v>
      </c>
      <c r="C37" s="22">
        <f>4000+1000</f>
        <v>5000</v>
      </c>
      <c r="D37" s="22">
        <f>4000+1000</f>
        <v>5000</v>
      </c>
      <c r="E37" s="42">
        <f>1000</f>
        <v>1000</v>
      </c>
      <c r="F37" s="42">
        <f>1000</f>
        <v>1000</v>
      </c>
      <c r="G37" s="42">
        <f>1000</f>
        <v>1000</v>
      </c>
      <c r="H37" s="5"/>
      <c r="I37" s="5"/>
      <c r="J37" s="5"/>
      <c r="K37" s="5"/>
      <c r="L37" s="5"/>
      <c r="M37" s="5"/>
      <c r="N37" s="5"/>
      <c r="O37" s="5"/>
      <c r="P37" s="5"/>
      <c r="Q37" s="5"/>
      <c r="R37" s="5"/>
      <c r="S37" s="5"/>
      <c r="T37" s="5"/>
      <c r="U37" s="5"/>
    </row>
    <row r="38" spans="1:21" s="9" customFormat="1" ht="15.75">
      <c r="A38" s="17" t="s">
        <v>97</v>
      </c>
      <c r="B38" s="51" t="s">
        <v>98</v>
      </c>
      <c r="C38" s="21">
        <f>C39</f>
        <v>1000</v>
      </c>
      <c r="D38" s="21">
        <f>D39</f>
        <v>1000</v>
      </c>
      <c r="E38" s="41">
        <f aca="true" t="shared" si="0" ref="E38:G39">E39</f>
        <v>1000</v>
      </c>
      <c r="F38" s="41">
        <f t="shared" si="0"/>
        <v>1000</v>
      </c>
      <c r="G38" s="41">
        <f t="shared" si="0"/>
        <v>1000</v>
      </c>
      <c r="H38" s="5"/>
      <c r="I38" s="5"/>
      <c r="J38" s="5"/>
      <c r="K38" s="5"/>
      <c r="L38" s="5"/>
      <c r="M38" s="5"/>
      <c r="N38" s="5"/>
      <c r="O38" s="5"/>
      <c r="P38" s="5"/>
      <c r="Q38" s="5"/>
      <c r="R38" s="5"/>
      <c r="S38" s="5"/>
      <c r="T38" s="5"/>
      <c r="U38" s="5"/>
    </row>
    <row r="39" spans="1:7" ht="15.75">
      <c r="A39" s="12" t="s">
        <v>104</v>
      </c>
      <c r="B39" s="33" t="s">
        <v>96</v>
      </c>
      <c r="C39" s="21">
        <f>C40</f>
        <v>1000</v>
      </c>
      <c r="D39" s="21">
        <f>D40</f>
        <v>1000</v>
      </c>
      <c r="E39" s="42">
        <f t="shared" si="0"/>
        <v>1000</v>
      </c>
      <c r="F39" s="42">
        <f t="shared" si="0"/>
        <v>1000</v>
      </c>
      <c r="G39" s="42">
        <f t="shared" si="0"/>
        <v>1000</v>
      </c>
    </row>
    <row r="40" spans="1:7" ht="31.5">
      <c r="A40" s="12" t="s">
        <v>95</v>
      </c>
      <c r="B40" s="33" t="s">
        <v>92</v>
      </c>
      <c r="C40" s="22">
        <v>1000</v>
      </c>
      <c r="D40" s="22">
        <v>1000</v>
      </c>
      <c r="E40" s="42">
        <v>1000</v>
      </c>
      <c r="F40" s="22">
        <v>1000</v>
      </c>
      <c r="G40" s="22">
        <v>1000</v>
      </c>
    </row>
    <row r="41" spans="1:21" s="1" customFormat="1" ht="18.75" customHeight="1">
      <c r="A41" s="17" t="s">
        <v>16</v>
      </c>
      <c r="B41" s="51" t="s">
        <v>28</v>
      </c>
      <c r="C41" s="21">
        <f>C42</f>
        <v>162000</v>
      </c>
      <c r="D41" s="21">
        <f>D42</f>
        <v>162000</v>
      </c>
      <c r="E41" s="41">
        <f aca="true" t="shared" si="1" ref="E41:G42">E42</f>
        <v>162000</v>
      </c>
      <c r="F41" s="41">
        <f t="shared" si="1"/>
        <v>164000</v>
      </c>
      <c r="G41" s="41">
        <f t="shared" si="1"/>
        <v>168000</v>
      </c>
      <c r="H41" s="3"/>
      <c r="I41" s="3"/>
      <c r="J41" s="3"/>
      <c r="K41" s="3"/>
      <c r="L41" s="3"/>
      <c r="M41" s="3"/>
      <c r="N41" s="3"/>
      <c r="O41" s="3"/>
      <c r="P41" s="3"/>
      <c r="Q41" s="3"/>
      <c r="R41" s="3"/>
      <c r="S41" s="3"/>
      <c r="T41" s="3"/>
      <c r="U41" s="3"/>
    </row>
    <row r="42" spans="1:21" s="11" customFormat="1" ht="31.5">
      <c r="A42" s="12" t="s">
        <v>77</v>
      </c>
      <c r="B42" s="33" t="s">
        <v>17</v>
      </c>
      <c r="C42" s="21">
        <f>C43</f>
        <v>162000</v>
      </c>
      <c r="D42" s="21">
        <f>D43</f>
        <v>162000</v>
      </c>
      <c r="E42" s="42">
        <f t="shared" si="1"/>
        <v>162000</v>
      </c>
      <c r="F42" s="42">
        <f t="shared" si="1"/>
        <v>164000</v>
      </c>
      <c r="G42" s="42">
        <f t="shared" si="1"/>
        <v>168000</v>
      </c>
      <c r="H42" s="10"/>
      <c r="I42" s="10"/>
      <c r="J42" s="10"/>
      <c r="K42" s="10"/>
      <c r="L42" s="10"/>
      <c r="M42" s="10"/>
      <c r="N42" s="10"/>
      <c r="O42" s="10"/>
      <c r="P42" s="10"/>
      <c r="Q42" s="10"/>
      <c r="R42" s="10"/>
      <c r="S42" s="10"/>
      <c r="T42" s="10"/>
      <c r="U42" s="10"/>
    </row>
    <row r="43" spans="1:21" s="11" customFormat="1" ht="47.25">
      <c r="A43" s="12" t="s">
        <v>18</v>
      </c>
      <c r="B43" s="33" t="s">
        <v>2</v>
      </c>
      <c r="C43" s="22">
        <v>162000</v>
      </c>
      <c r="D43" s="22">
        <v>162000</v>
      </c>
      <c r="E43" s="42">
        <v>162000</v>
      </c>
      <c r="F43" s="22">
        <v>164000</v>
      </c>
      <c r="G43" s="22">
        <v>168000</v>
      </c>
      <c r="H43" s="10"/>
      <c r="I43" s="10"/>
      <c r="J43" s="10"/>
      <c r="K43" s="10"/>
      <c r="L43" s="10"/>
      <c r="M43" s="10"/>
      <c r="N43" s="10"/>
      <c r="O43" s="10"/>
      <c r="P43" s="10"/>
      <c r="Q43" s="10"/>
      <c r="R43" s="10"/>
      <c r="S43" s="10"/>
      <c r="T43" s="10"/>
      <c r="U43" s="10"/>
    </row>
    <row r="44" spans="1:21" s="11" customFormat="1" ht="15.75">
      <c r="A44" s="17" t="s">
        <v>36</v>
      </c>
      <c r="B44" s="51"/>
      <c r="C44" s="21">
        <f>C45+C64+C56+C76</f>
        <v>6035850</v>
      </c>
      <c r="D44" s="21">
        <f>D45+D64+D56+D76</f>
        <v>6035850</v>
      </c>
      <c r="E44" s="41">
        <f>E45+E64+E56+E60</f>
        <v>12116109.44</v>
      </c>
      <c r="F44" s="41">
        <f>F45+F64+F56+F60</f>
        <v>12494109.44</v>
      </c>
      <c r="G44" s="41">
        <f>G45+G64+G56+G60</f>
        <v>12071109.44</v>
      </c>
      <c r="H44" s="10"/>
      <c r="I44" s="10"/>
      <c r="J44" s="10"/>
      <c r="K44" s="10"/>
      <c r="L44" s="10"/>
      <c r="M44" s="10"/>
      <c r="N44" s="10"/>
      <c r="O44" s="10"/>
      <c r="P44" s="10"/>
      <c r="Q44" s="10"/>
      <c r="R44" s="10"/>
      <c r="S44" s="10"/>
      <c r="T44" s="10"/>
      <c r="U44" s="10"/>
    </row>
    <row r="45" spans="1:21" s="1" customFormat="1" ht="47.25">
      <c r="A45" s="17" t="s">
        <v>30</v>
      </c>
      <c r="B45" s="51" t="s">
        <v>29</v>
      </c>
      <c r="C45" s="21">
        <f>C46+C53</f>
        <v>5298700</v>
      </c>
      <c r="D45" s="21">
        <f>D46+D53</f>
        <v>5298700</v>
      </c>
      <c r="E45" s="41">
        <f>E46+E53</f>
        <v>11500000</v>
      </c>
      <c r="F45" s="41">
        <f>F46+F53</f>
        <v>11560000</v>
      </c>
      <c r="G45" s="41">
        <f>G46+G53</f>
        <v>11660000</v>
      </c>
      <c r="H45" s="3"/>
      <c r="I45" s="3"/>
      <c r="J45" s="3"/>
      <c r="K45" s="3"/>
      <c r="L45" s="3"/>
      <c r="M45" s="3"/>
      <c r="N45" s="3"/>
      <c r="O45" s="3"/>
      <c r="P45" s="3"/>
      <c r="Q45" s="3"/>
      <c r="R45" s="3"/>
      <c r="S45" s="3"/>
      <c r="T45" s="3"/>
      <c r="U45" s="3"/>
    </row>
    <row r="46" spans="1:21" s="1" customFormat="1" ht="94.5">
      <c r="A46" s="12" t="s">
        <v>76</v>
      </c>
      <c r="B46" s="51" t="s">
        <v>42</v>
      </c>
      <c r="C46" s="21">
        <f>C47+C49+C51</f>
        <v>3838700</v>
      </c>
      <c r="D46" s="21">
        <f>D47+D49+D51</f>
        <v>3838700</v>
      </c>
      <c r="E46" s="41">
        <f>E47+E49+E51</f>
        <v>4380000</v>
      </c>
      <c r="F46" s="41">
        <f>F47+F49+F51</f>
        <v>4440000</v>
      </c>
      <c r="G46" s="41">
        <f>G47+G49+G51</f>
        <v>4540000</v>
      </c>
      <c r="H46" s="3"/>
      <c r="I46" s="3"/>
      <c r="J46" s="3"/>
      <c r="K46" s="3"/>
      <c r="L46" s="3"/>
      <c r="M46" s="3"/>
      <c r="N46" s="3"/>
      <c r="O46" s="3"/>
      <c r="P46" s="3"/>
      <c r="Q46" s="3"/>
      <c r="R46" s="3"/>
      <c r="S46" s="3"/>
      <c r="T46" s="3"/>
      <c r="U46" s="3"/>
    </row>
    <row r="47" spans="1:21" s="1" customFormat="1" ht="78.75">
      <c r="A47" s="17" t="s">
        <v>192</v>
      </c>
      <c r="B47" s="51" t="s">
        <v>193</v>
      </c>
      <c r="C47" s="21">
        <f>C48</f>
        <v>33000</v>
      </c>
      <c r="D47" s="21">
        <f>D48</f>
        <v>33000</v>
      </c>
      <c r="E47" s="41">
        <f>E48</f>
        <v>10000</v>
      </c>
      <c r="F47" s="21">
        <f>F48</f>
        <v>10000</v>
      </c>
      <c r="G47" s="21">
        <f>G48</f>
        <v>10000</v>
      </c>
      <c r="H47" s="3"/>
      <c r="I47" s="3"/>
      <c r="J47" s="3"/>
      <c r="K47" s="3"/>
      <c r="L47" s="3"/>
      <c r="M47" s="3"/>
      <c r="N47" s="3"/>
      <c r="O47" s="3"/>
      <c r="P47" s="3"/>
      <c r="Q47" s="3"/>
      <c r="R47" s="3"/>
      <c r="S47" s="3"/>
      <c r="T47" s="3"/>
      <c r="U47" s="3"/>
    </row>
    <row r="48" spans="1:21" s="1" customFormat="1" ht="78.75">
      <c r="A48" s="12" t="s">
        <v>40</v>
      </c>
      <c r="B48" s="33" t="s">
        <v>39</v>
      </c>
      <c r="C48" s="22">
        <f>30000+3000</f>
        <v>33000</v>
      </c>
      <c r="D48" s="22">
        <f>30000+3000</f>
        <v>33000</v>
      </c>
      <c r="E48" s="42">
        <v>10000</v>
      </c>
      <c r="F48" s="22">
        <v>10000</v>
      </c>
      <c r="G48" s="22">
        <v>10000</v>
      </c>
      <c r="H48" s="3"/>
      <c r="I48" s="3"/>
      <c r="J48" s="3"/>
      <c r="K48" s="3"/>
      <c r="L48" s="3"/>
      <c r="M48" s="3"/>
      <c r="N48" s="3"/>
      <c r="O48" s="3"/>
      <c r="P48" s="3"/>
      <c r="Q48" s="3"/>
      <c r="R48" s="3"/>
      <c r="S48" s="3"/>
      <c r="T48" s="3"/>
      <c r="U48" s="3"/>
    </row>
    <row r="49" spans="1:7" ht="94.5">
      <c r="A49" s="17" t="s">
        <v>194</v>
      </c>
      <c r="B49" s="51" t="s">
        <v>195</v>
      </c>
      <c r="C49" s="21">
        <f>C50</f>
        <v>5700</v>
      </c>
      <c r="D49" s="21">
        <f>D50</f>
        <v>5700</v>
      </c>
      <c r="E49" s="41">
        <f>E50</f>
        <v>420000</v>
      </c>
      <c r="F49" s="21">
        <f>F50</f>
        <v>430000</v>
      </c>
      <c r="G49" s="21">
        <f>G50</f>
        <v>430000</v>
      </c>
    </row>
    <row r="50" spans="1:7" ht="78.75">
      <c r="A50" s="12" t="s">
        <v>7</v>
      </c>
      <c r="B50" s="33" t="s">
        <v>3</v>
      </c>
      <c r="C50" s="22">
        <f>3700+7000-5000</f>
        <v>5700</v>
      </c>
      <c r="D50" s="22">
        <f>3700+7000-5000</f>
        <v>5700</v>
      </c>
      <c r="E50" s="42">
        <v>420000</v>
      </c>
      <c r="F50" s="22">
        <v>430000</v>
      </c>
      <c r="G50" s="22">
        <v>430000</v>
      </c>
    </row>
    <row r="51" spans="1:7" ht="47.25">
      <c r="A51" s="17" t="s">
        <v>196</v>
      </c>
      <c r="B51" s="51" t="s">
        <v>197</v>
      </c>
      <c r="C51" s="21">
        <f>C52</f>
        <v>3800000</v>
      </c>
      <c r="D51" s="21">
        <f>D52</f>
        <v>3800000</v>
      </c>
      <c r="E51" s="41">
        <f>E52</f>
        <v>3950000</v>
      </c>
      <c r="F51" s="21">
        <f>F52</f>
        <v>4000000</v>
      </c>
      <c r="G51" s="21">
        <f>G52</f>
        <v>4100000</v>
      </c>
    </row>
    <row r="52" spans="1:7" ht="31.5">
      <c r="A52" s="12" t="s">
        <v>105</v>
      </c>
      <c r="B52" s="33" t="s">
        <v>106</v>
      </c>
      <c r="C52" s="22">
        <v>3800000</v>
      </c>
      <c r="D52" s="22">
        <v>3800000</v>
      </c>
      <c r="E52" s="42">
        <v>3950000</v>
      </c>
      <c r="F52" s="22">
        <v>4000000</v>
      </c>
      <c r="G52" s="22">
        <v>4100000</v>
      </c>
    </row>
    <row r="53" spans="1:7" ht="94.5">
      <c r="A53" s="17" t="s">
        <v>75</v>
      </c>
      <c r="B53" s="51" t="s">
        <v>53</v>
      </c>
      <c r="C53" s="21">
        <f>C54</f>
        <v>1460000</v>
      </c>
      <c r="D53" s="21">
        <f>D54</f>
        <v>1460000</v>
      </c>
      <c r="E53" s="41">
        <f aca="true" t="shared" si="2" ref="E53:G54">E54</f>
        <v>7120000</v>
      </c>
      <c r="F53" s="21">
        <f t="shared" si="2"/>
        <v>7120000</v>
      </c>
      <c r="G53" s="21">
        <f t="shared" si="2"/>
        <v>7120000</v>
      </c>
    </row>
    <row r="54" spans="1:7" ht="18.75" customHeight="1">
      <c r="A54" s="17" t="s">
        <v>54</v>
      </c>
      <c r="B54" s="51" t="s">
        <v>55</v>
      </c>
      <c r="C54" s="21">
        <f>C55</f>
        <v>1460000</v>
      </c>
      <c r="D54" s="21">
        <f>D55</f>
        <v>1460000</v>
      </c>
      <c r="E54" s="41">
        <f t="shared" si="2"/>
        <v>7120000</v>
      </c>
      <c r="F54" s="21">
        <f t="shared" si="2"/>
        <v>7120000</v>
      </c>
      <c r="G54" s="21">
        <f t="shared" si="2"/>
        <v>7120000</v>
      </c>
    </row>
    <row r="55" spans="1:7" ht="78.75">
      <c r="A55" s="12" t="s">
        <v>74</v>
      </c>
      <c r="B55" s="33" t="s">
        <v>56</v>
      </c>
      <c r="C55" s="22">
        <f>600000+300000+400000+160000</f>
        <v>1460000</v>
      </c>
      <c r="D55" s="22">
        <f>600000+300000+400000+160000</f>
        <v>1460000</v>
      </c>
      <c r="E55" s="42">
        <v>7120000</v>
      </c>
      <c r="F55" s="42">
        <v>7120000</v>
      </c>
      <c r="G55" s="42">
        <v>7120000</v>
      </c>
    </row>
    <row r="56" spans="1:7" ht="31.5">
      <c r="A56" s="17" t="s">
        <v>32</v>
      </c>
      <c r="B56" s="51" t="s">
        <v>31</v>
      </c>
      <c r="C56" s="21">
        <f>C58+C57+C59</f>
        <v>42000</v>
      </c>
      <c r="D56" s="21">
        <f>D58+D57+D59</f>
        <v>42000</v>
      </c>
      <c r="E56" s="41">
        <f>E58+E57+E59</f>
        <v>219109.44</v>
      </c>
      <c r="F56" s="21">
        <f>F57+F58+F59</f>
        <v>219109.44</v>
      </c>
      <c r="G56" s="21">
        <f>G57+G58+G59</f>
        <v>219109.44</v>
      </c>
    </row>
    <row r="57" spans="1:7" ht="31.5">
      <c r="A57" s="12" t="s">
        <v>165</v>
      </c>
      <c r="B57" s="33" t="s">
        <v>198</v>
      </c>
      <c r="C57" s="22">
        <f>15000+15000</f>
        <v>30000</v>
      </c>
      <c r="D57" s="22">
        <f>15000+15000</f>
        <v>30000</v>
      </c>
      <c r="E57" s="42">
        <v>12817.56</v>
      </c>
      <c r="F57" s="42">
        <v>12817.56</v>
      </c>
      <c r="G57" s="42">
        <v>12817.56</v>
      </c>
    </row>
    <row r="58" spans="1:7" ht="15.75">
      <c r="A58" s="12" t="s">
        <v>89</v>
      </c>
      <c r="B58" s="33" t="s">
        <v>88</v>
      </c>
      <c r="C58" s="22">
        <f>30000-15000-10000</f>
        <v>5000</v>
      </c>
      <c r="D58" s="22">
        <f>30000-15000-10000</f>
        <v>5000</v>
      </c>
      <c r="E58" s="42">
        <v>192348.9</v>
      </c>
      <c r="F58" s="42">
        <v>192348.9</v>
      </c>
      <c r="G58" s="42">
        <v>192348.9</v>
      </c>
    </row>
    <row r="59" spans="1:7" s="7" customFormat="1" ht="15.75">
      <c r="A59" s="12" t="s">
        <v>166</v>
      </c>
      <c r="B59" s="33" t="s">
        <v>199</v>
      </c>
      <c r="C59" s="22">
        <v>7000</v>
      </c>
      <c r="D59" s="22">
        <v>7000</v>
      </c>
      <c r="E59" s="42">
        <v>13942.98</v>
      </c>
      <c r="F59" s="42">
        <v>13942.98</v>
      </c>
      <c r="G59" s="42">
        <v>13942.98</v>
      </c>
    </row>
    <row r="60" spans="1:7" s="7" customFormat="1" ht="31.5">
      <c r="A60" s="52" t="s">
        <v>200</v>
      </c>
      <c r="B60" s="51" t="s">
        <v>201</v>
      </c>
      <c r="C60" s="22"/>
      <c r="D60" s="22"/>
      <c r="E60" s="21">
        <f aca="true" t="shared" si="3" ref="E60:G62">E61</f>
        <v>385000</v>
      </c>
      <c r="F60" s="21">
        <f t="shared" si="3"/>
        <v>700000</v>
      </c>
      <c r="G60" s="21">
        <f t="shared" si="3"/>
        <v>177000</v>
      </c>
    </row>
    <row r="61" spans="1:7" s="7" customFormat="1" ht="94.5">
      <c r="A61" s="53" t="s">
        <v>202</v>
      </c>
      <c r="B61" s="33" t="s">
        <v>203</v>
      </c>
      <c r="C61" s="22"/>
      <c r="D61" s="22"/>
      <c r="E61" s="22">
        <f t="shared" si="3"/>
        <v>385000</v>
      </c>
      <c r="F61" s="22">
        <f t="shared" si="3"/>
        <v>700000</v>
      </c>
      <c r="G61" s="22">
        <f t="shared" si="3"/>
        <v>177000</v>
      </c>
    </row>
    <row r="62" spans="1:7" s="6" customFormat="1" ht="94.5">
      <c r="A62" s="53" t="s">
        <v>204</v>
      </c>
      <c r="B62" s="33" t="s">
        <v>205</v>
      </c>
      <c r="C62" s="22"/>
      <c r="D62" s="22"/>
      <c r="E62" s="22">
        <f t="shared" si="3"/>
        <v>385000</v>
      </c>
      <c r="F62" s="22">
        <f t="shared" si="3"/>
        <v>700000</v>
      </c>
      <c r="G62" s="22">
        <f t="shared" si="3"/>
        <v>177000</v>
      </c>
    </row>
    <row r="63" spans="1:7" s="5" customFormat="1" ht="78.75">
      <c r="A63" s="53" t="s">
        <v>206</v>
      </c>
      <c r="B63" s="33" t="s">
        <v>207</v>
      </c>
      <c r="C63" s="22"/>
      <c r="D63" s="22"/>
      <c r="E63" s="22">
        <v>385000</v>
      </c>
      <c r="F63" s="22">
        <v>700000</v>
      </c>
      <c r="G63" s="22">
        <v>177000</v>
      </c>
    </row>
    <row r="64" spans="1:7" s="5" customFormat="1" ht="15.75">
      <c r="A64" s="18" t="s">
        <v>34</v>
      </c>
      <c r="B64" s="51" t="s">
        <v>33</v>
      </c>
      <c r="C64" s="21">
        <f>C65+C67+C68+C69+C71+C73+C74</f>
        <v>672150</v>
      </c>
      <c r="D64" s="21">
        <f>D65+D67+D68+D69+D71+D73+D74</f>
        <v>672150</v>
      </c>
      <c r="E64" s="41">
        <f>E65+E67</f>
        <v>12000</v>
      </c>
      <c r="F64" s="41">
        <f>F65+F67</f>
        <v>15000</v>
      </c>
      <c r="G64" s="41">
        <f>G65+G67</f>
        <v>15000</v>
      </c>
    </row>
    <row r="65" spans="1:7" ht="31.5">
      <c r="A65" s="17" t="s">
        <v>61</v>
      </c>
      <c r="B65" s="51" t="s">
        <v>62</v>
      </c>
      <c r="C65" s="21">
        <f>C66</f>
        <v>5000</v>
      </c>
      <c r="D65" s="21">
        <f>D66</f>
        <v>5000</v>
      </c>
      <c r="E65" s="41">
        <f>E66</f>
        <v>10000</v>
      </c>
      <c r="F65" s="41">
        <f>F66</f>
        <v>12000</v>
      </c>
      <c r="G65" s="41">
        <f>G66</f>
        <v>12000</v>
      </c>
    </row>
    <row r="66" spans="1:7" s="3" customFormat="1" ht="78.75">
      <c r="A66" s="12" t="s">
        <v>156</v>
      </c>
      <c r="B66" s="33" t="s">
        <v>157</v>
      </c>
      <c r="C66" s="22">
        <f>10000-5000</f>
        <v>5000</v>
      </c>
      <c r="D66" s="22">
        <f>10000-5000</f>
        <v>5000</v>
      </c>
      <c r="E66" s="42">
        <v>10000</v>
      </c>
      <c r="F66" s="22">
        <v>12000</v>
      </c>
      <c r="G66" s="22">
        <v>12000</v>
      </c>
    </row>
    <row r="67" spans="1:7" s="3" customFormat="1" ht="36" customHeight="1">
      <c r="A67" s="17" t="s">
        <v>63</v>
      </c>
      <c r="B67" s="51" t="s">
        <v>64</v>
      </c>
      <c r="C67" s="21">
        <f>2000-1000</f>
        <v>1000</v>
      </c>
      <c r="D67" s="21">
        <f>2000-1000</f>
        <v>1000</v>
      </c>
      <c r="E67" s="41">
        <v>2000</v>
      </c>
      <c r="F67" s="22">
        <v>3000</v>
      </c>
      <c r="G67" s="22">
        <v>3000</v>
      </c>
    </row>
    <row r="68" spans="1:21" s="1" customFormat="1" ht="63" customHeight="1">
      <c r="A68" s="17" t="s">
        <v>167</v>
      </c>
      <c r="B68" s="51" t="s">
        <v>160</v>
      </c>
      <c r="C68" s="21">
        <f>100000+100000+30000+60000</f>
        <v>290000</v>
      </c>
      <c r="D68" s="21">
        <f>100000+100000+30000+60000</f>
        <v>290000</v>
      </c>
      <c r="E68" s="41" t="s">
        <v>236</v>
      </c>
      <c r="F68" s="41" t="s">
        <v>236</v>
      </c>
      <c r="G68" s="41" t="s">
        <v>236</v>
      </c>
      <c r="H68" s="3"/>
      <c r="I68" s="3"/>
      <c r="J68" s="3"/>
      <c r="K68" s="3"/>
      <c r="L68" s="3"/>
      <c r="M68" s="3"/>
      <c r="N68" s="3"/>
      <c r="O68" s="3"/>
      <c r="P68" s="3"/>
      <c r="Q68" s="3"/>
      <c r="R68" s="3"/>
      <c r="S68" s="3"/>
      <c r="T68" s="3"/>
      <c r="U68" s="3"/>
    </row>
    <row r="69" spans="1:21" s="1" customFormat="1" ht="31.5">
      <c r="A69" s="17" t="s">
        <v>228</v>
      </c>
      <c r="B69" s="51" t="s">
        <v>219</v>
      </c>
      <c r="C69" s="21">
        <f>C70</f>
        <v>262000</v>
      </c>
      <c r="D69" s="21">
        <f>D70</f>
        <v>262000</v>
      </c>
      <c r="E69" s="41" t="s">
        <v>236</v>
      </c>
      <c r="F69" s="41" t="s">
        <v>236</v>
      </c>
      <c r="G69" s="41" t="s">
        <v>236</v>
      </c>
      <c r="H69" s="3"/>
      <c r="I69" s="3"/>
      <c r="J69" s="3"/>
      <c r="K69" s="3"/>
      <c r="L69" s="3"/>
      <c r="M69" s="3"/>
      <c r="N69" s="3"/>
      <c r="O69" s="3"/>
      <c r="P69" s="3"/>
      <c r="Q69" s="3"/>
      <c r="R69" s="3"/>
      <c r="S69" s="3"/>
      <c r="T69" s="3"/>
      <c r="U69" s="3"/>
    </row>
    <row r="70" spans="1:21" s="1" customFormat="1" ht="31.5">
      <c r="A70" s="12" t="s">
        <v>168</v>
      </c>
      <c r="B70" s="33" t="s">
        <v>161</v>
      </c>
      <c r="C70" s="22">
        <f>5000+157000+100000</f>
        <v>262000</v>
      </c>
      <c r="D70" s="22">
        <f>5000+157000+100000</f>
        <v>262000</v>
      </c>
      <c r="E70" s="41" t="s">
        <v>236</v>
      </c>
      <c r="F70" s="41" t="s">
        <v>236</v>
      </c>
      <c r="G70" s="41" t="s">
        <v>236</v>
      </c>
      <c r="H70" s="3"/>
      <c r="I70" s="3"/>
      <c r="J70" s="3"/>
      <c r="K70" s="3"/>
      <c r="L70" s="3"/>
      <c r="M70" s="3"/>
      <c r="N70" s="3"/>
      <c r="O70" s="3"/>
      <c r="P70" s="3"/>
      <c r="Q70" s="3"/>
      <c r="R70" s="3"/>
      <c r="S70" s="3"/>
      <c r="T70" s="3"/>
      <c r="U70" s="3"/>
    </row>
    <row r="71" spans="1:21" s="1" customFormat="1" ht="63">
      <c r="A71" s="17" t="s">
        <v>229</v>
      </c>
      <c r="B71" s="51" t="s">
        <v>220</v>
      </c>
      <c r="C71" s="21">
        <f>C72</f>
        <v>6550</v>
      </c>
      <c r="D71" s="21">
        <f>D72</f>
        <v>6550</v>
      </c>
      <c r="E71" s="41" t="s">
        <v>236</v>
      </c>
      <c r="F71" s="41" t="s">
        <v>236</v>
      </c>
      <c r="G71" s="41" t="s">
        <v>236</v>
      </c>
      <c r="H71" s="3"/>
      <c r="I71" s="3"/>
      <c r="J71" s="3"/>
      <c r="K71" s="3"/>
      <c r="L71" s="3"/>
      <c r="M71" s="3"/>
      <c r="N71" s="3"/>
      <c r="O71" s="3"/>
      <c r="P71" s="3"/>
      <c r="Q71" s="3"/>
      <c r="R71" s="3"/>
      <c r="S71" s="3"/>
      <c r="T71" s="3"/>
      <c r="U71" s="3"/>
    </row>
    <row r="72" spans="1:7" ht="63">
      <c r="A72" s="12" t="s">
        <v>169</v>
      </c>
      <c r="B72" s="33" t="s">
        <v>162</v>
      </c>
      <c r="C72" s="22">
        <f>3000+3550</f>
        <v>6550</v>
      </c>
      <c r="D72" s="22">
        <f>3000+3550</f>
        <v>6550</v>
      </c>
      <c r="E72" s="41" t="s">
        <v>236</v>
      </c>
      <c r="F72" s="41" t="s">
        <v>236</v>
      </c>
      <c r="G72" s="41" t="s">
        <v>236</v>
      </c>
    </row>
    <row r="73" spans="1:7" ht="78.75">
      <c r="A73" s="17" t="s">
        <v>230</v>
      </c>
      <c r="B73" s="51" t="s">
        <v>163</v>
      </c>
      <c r="C73" s="21">
        <f>3000+9000+5000+4000</f>
        <v>21000</v>
      </c>
      <c r="D73" s="21">
        <f>3000+9000+5000+4000</f>
        <v>21000</v>
      </c>
      <c r="E73" s="41" t="s">
        <v>236</v>
      </c>
      <c r="F73" s="41" t="s">
        <v>236</v>
      </c>
      <c r="G73" s="41" t="s">
        <v>236</v>
      </c>
    </row>
    <row r="74" spans="1:7" ht="31.5">
      <c r="A74" s="17" t="s">
        <v>231</v>
      </c>
      <c r="B74" s="51" t="s">
        <v>221</v>
      </c>
      <c r="C74" s="21">
        <f>C75</f>
        <v>86600</v>
      </c>
      <c r="D74" s="21">
        <f>D75</f>
        <v>86600</v>
      </c>
      <c r="E74" s="41" t="s">
        <v>236</v>
      </c>
      <c r="F74" s="41" t="s">
        <v>236</v>
      </c>
      <c r="G74" s="41" t="s">
        <v>236</v>
      </c>
    </row>
    <row r="75" spans="1:21" s="8" customFormat="1" ht="47.25">
      <c r="A75" s="12" t="s">
        <v>170</v>
      </c>
      <c r="B75" s="33" t="s">
        <v>164</v>
      </c>
      <c r="C75" s="22">
        <f>7000+69600+10000</f>
        <v>86600</v>
      </c>
      <c r="D75" s="22">
        <f>7000+69600+10000</f>
        <v>86600</v>
      </c>
      <c r="E75" s="41" t="s">
        <v>236</v>
      </c>
      <c r="F75" s="41" t="s">
        <v>236</v>
      </c>
      <c r="G75" s="41" t="s">
        <v>236</v>
      </c>
      <c r="H75" s="7"/>
      <c r="I75" s="7"/>
      <c r="J75" s="7"/>
      <c r="K75" s="7"/>
      <c r="L75" s="7"/>
      <c r="M75" s="7"/>
      <c r="N75" s="7"/>
      <c r="O75" s="7"/>
      <c r="P75" s="7"/>
      <c r="Q75" s="7"/>
      <c r="R75" s="7"/>
      <c r="S75" s="7"/>
      <c r="T75" s="7"/>
      <c r="U75" s="7"/>
    </row>
    <row r="76" spans="1:21" s="8" customFormat="1" ht="15.75">
      <c r="A76" s="17" t="s">
        <v>232</v>
      </c>
      <c r="B76" s="51" t="s">
        <v>222</v>
      </c>
      <c r="C76" s="21">
        <f>C77</f>
        <v>23000</v>
      </c>
      <c r="D76" s="21">
        <f>D77</f>
        <v>23000</v>
      </c>
      <c r="E76" s="41" t="s">
        <v>236</v>
      </c>
      <c r="F76" s="41" t="s">
        <v>236</v>
      </c>
      <c r="G76" s="41" t="s">
        <v>236</v>
      </c>
      <c r="H76" s="7"/>
      <c r="I76" s="7"/>
      <c r="J76" s="7"/>
      <c r="K76" s="7"/>
      <c r="L76" s="7"/>
      <c r="M76" s="7"/>
      <c r="N76" s="7"/>
      <c r="O76" s="7"/>
      <c r="P76" s="7"/>
      <c r="Q76" s="7"/>
      <c r="R76" s="7"/>
      <c r="S76" s="7"/>
      <c r="T76" s="7"/>
      <c r="U76" s="7"/>
    </row>
    <row r="77" spans="1:21" s="8" customFormat="1" ht="30.75" customHeight="1">
      <c r="A77" s="12" t="s">
        <v>233</v>
      </c>
      <c r="B77" s="33" t="s">
        <v>223</v>
      </c>
      <c r="C77" s="22">
        <v>23000</v>
      </c>
      <c r="D77" s="22">
        <v>23000</v>
      </c>
      <c r="E77" s="41" t="s">
        <v>236</v>
      </c>
      <c r="F77" s="41" t="s">
        <v>236</v>
      </c>
      <c r="G77" s="41" t="s">
        <v>236</v>
      </c>
      <c r="H77" s="7"/>
      <c r="I77" s="7"/>
      <c r="J77" s="7"/>
      <c r="K77" s="7"/>
      <c r="L77" s="7"/>
      <c r="M77" s="7"/>
      <c r="N77" s="7"/>
      <c r="O77" s="7"/>
      <c r="P77" s="7"/>
      <c r="Q77" s="7"/>
      <c r="R77" s="7"/>
      <c r="S77" s="7"/>
      <c r="T77" s="7"/>
      <c r="U77" s="7"/>
    </row>
    <row r="78" spans="1:7" s="6" customFormat="1" ht="15.75">
      <c r="A78" s="17" t="s">
        <v>37</v>
      </c>
      <c r="B78" s="33"/>
      <c r="C78" s="21">
        <f>C11</f>
        <v>85512616.16</v>
      </c>
      <c r="D78" s="21">
        <f>D11</f>
        <v>85512616.16</v>
      </c>
      <c r="E78" s="41">
        <f>E11</f>
        <v>72018744.92</v>
      </c>
      <c r="F78" s="21">
        <f>F11</f>
        <v>74333833.09</v>
      </c>
      <c r="G78" s="21">
        <f>G11</f>
        <v>76728419.45</v>
      </c>
    </row>
    <row r="79" spans="1:16" s="8" customFormat="1" ht="15.75">
      <c r="A79" s="17" t="s">
        <v>73</v>
      </c>
      <c r="B79" s="51" t="s">
        <v>35</v>
      </c>
      <c r="C79" s="21">
        <f>C80</f>
        <v>298194349.24</v>
      </c>
      <c r="D79" s="21">
        <f>D80</f>
        <v>298194349.24</v>
      </c>
      <c r="E79" s="41">
        <f>E80</f>
        <v>360559211.33</v>
      </c>
      <c r="F79" s="41">
        <f>F80</f>
        <v>290511243.69</v>
      </c>
      <c r="G79" s="41">
        <f>G80</f>
        <v>332312686.99</v>
      </c>
      <c r="H79" s="7"/>
      <c r="I79" s="7"/>
      <c r="J79" s="7"/>
      <c r="K79" s="7"/>
      <c r="L79" s="7"/>
      <c r="M79" s="7"/>
      <c r="N79" s="7"/>
      <c r="O79" s="7"/>
      <c r="P79" s="7"/>
    </row>
    <row r="80" spans="1:7" s="6" customFormat="1" ht="47.25">
      <c r="A80" s="17" t="s">
        <v>72</v>
      </c>
      <c r="B80" s="51" t="s">
        <v>0</v>
      </c>
      <c r="C80" s="21">
        <f>C81+C101+C89+C129</f>
        <v>298194349.24</v>
      </c>
      <c r="D80" s="21">
        <f>D81+D101+D89+D129</f>
        <v>298194349.24</v>
      </c>
      <c r="E80" s="41">
        <f>E81+E101+E89</f>
        <v>360559211.33</v>
      </c>
      <c r="F80" s="41">
        <f>F81+F101+F89</f>
        <v>290511243.69</v>
      </c>
      <c r="G80" s="41">
        <f>G81+G101+G89</f>
        <v>332312686.99</v>
      </c>
    </row>
    <row r="81" spans="1:7" s="6" customFormat="1" ht="64.5" customHeight="1">
      <c r="A81" s="17" t="s">
        <v>90</v>
      </c>
      <c r="B81" s="51" t="s">
        <v>144</v>
      </c>
      <c r="C81" s="21">
        <f>C82+C85+C87</f>
        <v>157934370</v>
      </c>
      <c r="D81" s="21">
        <f>D82+D85+D87</f>
        <v>157934370</v>
      </c>
      <c r="E81" s="41">
        <f>E82+E87</f>
        <v>219726860</v>
      </c>
      <c r="F81" s="41">
        <f>F82+F87</f>
        <v>145743332</v>
      </c>
      <c r="G81" s="41">
        <f>G82+G87</f>
        <v>182183958</v>
      </c>
    </row>
    <row r="82" spans="1:7" s="6" customFormat="1" ht="15.75">
      <c r="A82" s="17" t="s">
        <v>10</v>
      </c>
      <c r="B82" s="51" t="s">
        <v>126</v>
      </c>
      <c r="C82" s="21">
        <f>C83</f>
        <v>2021900</v>
      </c>
      <c r="D82" s="21">
        <f>D83</f>
        <v>2021900</v>
      </c>
      <c r="E82" s="41">
        <f>E83+E84</f>
        <v>70843860</v>
      </c>
      <c r="F82" s="41">
        <f>F83+F84</f>
        <v>64802332</v>
      </c>
      <c r="G82" s="41">
        <f>G83+G84</f>
        <v>65212958</v>
      </c>
    </row>
    <row r="83" spans="1:7" s="6" customFormat="1" ht="47.25">
      <c r="A83" s="12" t="s">
        <v>208</v>
      </c>
      <c r="B83" s="33" t="s">
        <v>127</v>
      </c>
      <c r="C83" s="22">
        <v>2021900</v>
      </c>
      <c r="D83" s="22">
        <v>2021900</v>
      </c>
      <c r="E83" s="42">
        <f>2021900</f>
        <v>2021900</v>
      </c>
      <c r="F83" s="22">
        <v>2021900</v>
      </c>
      <c r="G83" s="22">
        <v>1982400</v>
      </c>
    </row>
    <row r="84" spans="1:7" s="6" customFormat="1" ht="63">
      <c r="A84" s="12" t="s">
        <v>209</v>
      </c>
      <c r="B84" s="33" t="s">
        <v>127</v>
      </c>
      <c r="C84" s="22" t="s">
        <v>236</v>
      </c>
      <c r="D84" s="22" t="s">
        <v>236</v>
      </c>
      <c r="E84" s="42">
        <v>68821960</v>
      </c>
      <c r="F84" s="22">
        <v>62780432</v>
      </c>
      <c r="G84" s="22">
        <v>63230558</v>
      </c>
    </row>
    <row r="85" spans="1:7" s="6" customFormat="1" ht="31.5">
      <c r="A85" s="58" t="s">
        <v>171</v>
      </c>
      <c r="B85" s="51" t="s">
        <v>224</v>
      </c>
      <c r="C85" s="21">
        <f>C86</f>
        <v>49889470</v>
      </c>
      <c r="D85" s="21">
        <f>D86</f>
        <v>49889470</v>
      </c>
      <c r="E85" s="42" t="s">
        <v>236</v>
      </c>
      <c r="F85" s="42" t="s">
        <v>236</v>
      </c>
      <c r="G85" s="42" t="s">
        <v>236</v>
      </c>
    </row>
    <row r="86" spans="1:7" s="6" customFormat="1" ht="31.5">
      <c r="A86" s="59" t="s">
        <v>172</v>
      </c>
      <c r="B86" s="57" t="s">
        <v>225</v>
      </c>
      <c r="C86" s="22">
        <f>68470+49821000</f>
        <v>49889470</v>
      </c>
      <c r="D86" s="22">
        <f>68470+49821000</f>
        <v>49889470</v>
      </c>
      <c r="E86" s="42" t="s">
        <v>236</v>
      </c>
      <c r="F86" s="42" t="s">
        <v>236</v>
      </c>
      <c r="G86" s="42" t="s">
        <v>236</v>
      </c>
    </row>
    <row r="87" spans="1:7" s="6" customFormat="1" ht="47.25">
      <c r="A87" s="17" t="s">
        <v>71</v>
      </c>
      <c r="B87" s="51" t="s">
        <v>128</v>
      </c>
      <c r="C87" s="21">
        <f>C88</f>
        <v>106023000</v>
      </c>
      <c r="D87" s="21">
        <f>D88</f>
        <v>106023000</v>
      </c>
      <c r="E87" s="41">
        <f>E88</f>
        <v>148883000</v>
      </c>
      <c r="F87" s="41">
        <f>F88</f>
        <v>80941000</v>
      </c>
      <c r="G87" s="41">
        <f>G88</f>
        <v>116971000</v>
      </c>
    </row>
    <row r="88" spans="1:7" s="6" customFormat="1" ht="47.25">
      <c r="A88" s="12" t="s">
        <v>70</v>
      </c>
      <c r="B88" s="33" t="s">
        <v>129</v>
      </c>
      <c r="C88" s="22">
        <v>106023000</v>
      </c>
      <c r="D88" s="22">
        <v>106023000</v>
      </c>
      <c r="E88" s="42">
        <v>148883000</v>
      </c>
      <c r="F88" s="22">
        <v>80941000</v>
      </c>
      <c r="G88" s="22">
        <v>116971000</v>
      </c>
    </row>
    <row r="89" spans="1:7" s="6" customFormat="1" ht="31.5">
      <c r="A89" s="17" t="s">
        <v>67</v>
      </c>
      <c r="B89" s="51" t="s">
        <v>130</v>
      </c>
      <c r="C89" s="21">
        <f>C90+C92+C94</f>
        <v>10848159.239999998</v>
      </c>
      <c r="D89" s="21">
        <f>D90+D92+D94</f>
        <v>10848159.239999998</v>
      </c>
      <c r="E89" s="41">
        <f>E90+E92+E94</f>
        <v>9820034.33</v>
      </c>
      <c r="F89" s="41">
        <f>F90+F92+F94</f>
        <v>8974429.69</v>
      </c>
      <c r="G89" s="41">
        <f>G90+G92+G94</f>
        <v>9163429.69</v>
      </c>
    </row>
    <row r="90" spans="1:7" s="6" customFormat="1" ht="15.75">
      <c r="A90" s="17" t="s">
        <v>210</v>
      </c>
      <c r="B90" s="51" t="s">
        <v>211</v>
      </c>
      <c r="C90" s="21">
        <f>C91</f>
        <v>4852.7</v>
      </c>
      <c r="D90" s="21">
        <f>D91</f>
        <v>4852.7</v>
      </c>
      <c r="E90" s="41">
        <f>E91</f>
        <v>2620.74</v>
      </c>
      <c r="F90" s="41">
        <f>F91</f>
        <v>2620.74</v>
      </c>
      <c r="G90" s="41">
        <f>G91</f>
        <v>2620.74</v>
      </c>
    </row>
    <row r="91" spans="1:7" s="6" customFormat="1" ht="31.5">
      <c r="A91" s="12" t="s">
        <v>212</v>
      </c>
      <c r="B91" s="33" t="s">
        <v>213</v>
      </c>
      <c r="C91" s="22">
        <v>4852.7</v>
      </c>
      <c r="D91" s="22">
        <v>4852.7</v>
      </c>
      <c r="E91" s="42">
        <v>2620.74</v>
      </c>
      <c r="F91" s="42">
        <v>2620.74</v>
      </c>
      <c r="G91" s="42">
        <v>2620.74</v>
      </c>
    </row>
    <row r="92" spans="1:7" s="6" customFormat="1" ht="63">
      <c r="A92" s="17" t="s">
        <v>214</v>
      </c>
      <c r="B92" s="51" t="s">
        <v>215</v>
      </c>
      <c r="C92" s="21">
        <f>C93</f>
        <v>1572000</v>
      </c>
      <c r="D92" s="21">
        <f>D93</f>
        <v>1572000</v>
      </c>
      <c r="E92" s="41">
        <f>E93</f>
        <v>2076100</v>
      </c>
      <c r="F92" s="41">
        <f>F93</f>
        <v>1148600</v>
      </c>
      <c r="G92" s="41">
        <f>G93</f>
        <v>1148600</v>
      </c>
    </row>
    <row r="93" spans="1:7" s="6" customFormat="1" ht="63">
      <c r="A93" s="12" t="s">
        <v>216</v>
      </c>
      <c r="B93" s="33" t="s">
        <v>217</v>
      </c>
      <c r="C93" s="22">
        <v>1572000</v>
      </c>
      <c r="D93" s="22">
        <v>1572000</v>
      </c>
      <c r="E93" s="42">
        <v>2076100</v>
      </c>
      <c r="F93" s="22">
        <v>1148600</v>
      </c>
      <c r="G93" s="22">
        <v>1148600</v>
      </c>
    </row>
    <row r="94" spans="1:7" s="6" customFormat="1" ht="15.75">
      <c r="A94" s="17" t="s">
        <v>11</v>
      </c>
      <c r="B94" s="51" t="s">
        <v>131</v>
      </c>
      <c r="C94" s="21">
        <f>C95</f>
        <v>9271306.54</v>
      </c>
      <c r="D94" s="21">
        <f>D95</f>
        <v>9271306.54</v>
      </c>
      <c r="E94" s="41">
        <f>E95</f>
        <v>7741313.59</v>
      </c>
      <c r="F94" s="41">
        <f>F95</f>
        <v>7823208.949999999</v>
      </c>
      <c r="G94" s="41">
        <f>G95</f>
        <v>8012208.949999999</v>
      </c>
    </row>
    <row r="95" spans="1:7" s="6" customFormat="1" ht="27" customHeight="1">
      <c r="A95" s="12" t="s">
        <v>9</v>
      </c>
      <c r="B95" s="33" t="s">
        <v>132</v>
      </c>
      <c r="C95" s="22">
        <f>C96+C97+C99+C98+C100</f>
        <v>9271306.54</v>
      </c>
      <c r="D95" s="22">
        <f>D96+D97+D99+D98+D100</f>
        <v>9271306.54</v>
      </c>
      <c r="E95" s="42">
        <f>E96+E97+E99+E98+E100</f>
        <v>7741313.59</v>
      </c>
      <c r="F95" s="42">
        <f>F96+F97+F99+F98+F100</f>
        <v>7823208.949999999</v>
      </c>
      <c r="G95" s="42">
        <f>G96+G97+G99+G98+G100</f>
        <v>8012208.949999999</v>
      </c>
    </row>
    <row r="96" spans="1:7" s="6" customFormat="1" ht="31.5" customHeight="1">
      <c r="A96" s="12" t="s">
        <v>155</v>
      </c>
      <c r="B96" s="33" t="s">
        <v>132</v>
      </c>
      <c r="C96" s="22">
        <f>186200-8800</f>
        <v>177400</v>
      </c>
      <c r="D96" s="22">
        <f>186200-8800</f>
        <v>177400</v>
      </c>
      <c r="E96" s="42">
        <v>148500</v>
      </c>
      <c r="F96" s="42">
        <v>148500</v>
      </c>
      <c r="G96" s="42">
        <v>148500</v>
      </c>
    </row>
    <row r="97" spans="1:7" s="6" customFormat="1" ht="63">
      <c r="A97" s="12" t="s">
        <v>123</v>
      </c>
      <c r="B97" s="33" t="s">
        <v>132</v>
      </c>
      <c r="C97" s="22">
        <v>13042</v>
      </c>
      <c r="D97" s="22">
        <v>13042</v>
      </c>
      <c r="E97" s="42">
        <v>9357.3</v>
      </c>
      <c r="F97" s="42">
        <v>9357.3</v>
      </c>
      <c r="G97" s="42">
        <v>9357.3</v>
      </c>
    </row>
    <row r="98" spans="1:7" s="6" customFormat="1" ht="31.5">
      <c r="A98" s="12" t="s">
        <v>125</v>
      </c>
      <c r="B98" s="33" t="s">
        <v>132</v>
      </c>
      <c r="C98" s="22">
        <v>294000</v>
      </c>
      <c r="D98" s="22">
        <v>294000</v>
      </c>
      <c r="E98" s="42">
        <v>258135</v>
      </c>
      <c r="F98" s="22">
        <v>256980</v>
      </c>
      <c r="G98" s="22">
        <v>256980</v>
      </c>
    </row>
    <row r="99" spans="1:7" s="6" customFormat="1" ht="63">
      <c r="A99" s="12" t="s">
        <v>124</v>
      </c>
      <c r="B99" s="33" t="s">
        <v>132</v>
      </c>
      <c r="C99" s="22">
        <v>5027000</v>
      </c>
      <c r="D99" s="22">
        <v>5027000</v>
      </c>
      <c r="E99" s="42">
        <v>4027000</v>
      </c>
      <c r="F99" s="42">
        <v>4209000</v>
      </c>
      <c r="G99" s="42">
        <v>4398000</v>
      </c>
    </row>
    <row r="100" spans="1:7" s="6" customFormat="1" ht="47.25">
      <c r="A100" s="12" t="s">
        <v>218</v>
      </c>
      <c r="B100" s="33" t="s">
        <v>132</v>
      </c>
      <c r="C100" s="22">
        <v>3759864.54</v>
      </c>
      <c r="D100" s="22">
        <v>3759864.54</v>
      </c>
      <c r="E100" s="42">
        <v>3298321.29</v>
      </c>
      <c r="F100" s="22">
        <v>3199371.65</v>
      </c>
      <c r="G100" s="22">
        <v>3199371.65</v>
      </c>
    </row>
    <row r="101" spans="1:7" s="6" customFormat="1" ht="45" customHeight="1">
      <c r="A101" s="17" t="s">
        <v>91</v>
      </c>
      <c r="B101" s="51" t="s">
        <v>133</v>
      </c>
      <c r="C101" s="21">
        <f>C102+C104+C111+C106+C108</f>
        <v>128611820</v>
      </c>
      <c r="D101" s="21">
        <f>D102+D104+D111+D106+D108</f>
        <v>128611820</v>
      </c>
      <c r="E101" s="41">
        <f>E102+E104+E111+E106+E108</f>
        <v>131012317</v>
      </c>
      <c r="F101" s="41">
        <f>F102+F104+F111+F106+F108</f>
        <v>135793482</v>
      </c>
      <c r="G101" s="41">
        <f>G102+G104+G111+G106+G108</f>
        <v>140965299.3</v>
      </c>
    </row>
    <row r="102" spans="1:7" ht="31.5">
      <c r="A102" s="17" t="s">
        <v>12</v>
      </c>
      <c r="B102" s="51" t="s">
        <v>135</v>
      </c>
      <c r="C102" s="21">
        <f>C103</f>
        <v>650500</v>
      </c>
      <c r="D102" s="21">
        <f>D103</f>
        <v>650500</v>
      </c>
      <c r="E102" s="41">
        <f>E103</f>
        <v>565195</v>
      </c>
      <c r="F102" s="41">
        <f>F103</f>
        <v>589108</v>
      </c>
      <c r="G102" s="41">
        <f>G103</f>
        <v>493003</v>
      </c>
    </row>
    <row r="103" spans="1:7" ht="21" customHeight="1">
      <c r="A103" s="12" t="s">
        <v>101</v>
      </c>
      <c r="B103" s="33" t="s">
        <v>134</v>
      </c>
      <c r="C103" s="22">
        <f>652600-2100</f>
        <v>650500</v>
      </c>
      <c r="D103" s="22">
        <f>652600-2100</f>
        <v>650500</v>
      </c>
      <c r="E103" s="42">
        <v>565195</v>
      </c>
      <c r="F103" s="42">
        <v>589108</v>
      </c>
      <c r="G103" s="42">
        <v>493003</v>
      </c>
    </row>
    <row r="104" spans="1:7" s="3" customFormat="1" ht="47.25">
      <c r="A104" s="17" t="s">
        <v>99</v>
      </c>
      <c r="B104" s="51" t="s">
        <v>136</v>
      </c>
      <c r="C104" s="21">
        <f>C105</f>
        <v>292400</v>
      </c>
      <c r="D104" s="21">
        <f>D105</f>
        <v>292400</v>
      </c>
      <c r="E104" s="41">
        <f>E105</f>
        <v>317200</v>
      </c>
      <c r="F104" s="41">
        <f>F105</f>
        <v>320700</v>
      </c>
      <c r="G104" s="41">
        <f>G105</f>
        <v>332600</v>
      </c>
    </row>
    <row r="105" spans="1:7" ht="57.75" customHeight="1">
      <c r="A105" s="12" t="s">
        <v>100</v>
      </c>
      <c r="B105" s="33" t="s">
        <v>137</v>
      </c>
      <c r="C105" s="22">
        <v>292400</v>
      </c>
      <c r="D105" s="22">
        <v>292400</v>
      </c>
      <c r="E105" s="42">
        <v>317200</v>
      </c>
      <c r="F105" s="22">
        <v>320700</v>
      </c>
      <c r="G105" s="22">
        <v>332600</v>
      </c>
    </row>
    <row r="106" spans="1:7" ht="47.25">
      <c r="A106" s="17" t="s">
        <v>69</v>
      </c>
      <c r="B106" s="51" t="s">
        <v>138</v>
      </c>
      <c r="C106" s="21">
        <f>C107</f>
        <v>4453700</v>
      </c>
      <c r="D106" s="21">
        <f>D107</f>
        <v>4453700</v>
      </c>
      <c r="E106" s="41">
        <f>E107</f>
        <v>4095500</v>
      </c>
      <c r="F106" s="41">
        <f>F107</f>
        <v>3599800</v>
      </c>
      <c r="G106" s="41">
        <f>G107</f>
        <v>3334300</v>
      </c>
    </row>
    <row r="107" spans="1:7" ht="47.25">
      <c r="A107" s="12" t="s">
        <v>102</v>
      </c>
      <c r="B107" s="33" t="s">
        <v>139</v>
      </c>
      <c r="C107" s="22">
        <f>4158100+295600</f>
        <v>4453700</v>
      </c>
      <c r="D107" s="22">
        <f>4158100+295600</f>
        <v>4453700</v>
      </c>
      <c r="E107" s="42">
        <v>4095500</v>
      </c>
      <c r="F107" s="22">
        <v>3599800</v>
      </c>
      <c r="G107" s="22">
        <v>3334300</v>
      </c>
    </row>
    <row r="108" spans="1:7" ht="78.75">
      <c r="A108" s="17" t="s">
        <v>68</v>
      </c>
      <c r="B108" s="51" t="s">
        <v>140</v>
      </c>
      <c r="C108" s="21">
        <f>C109+C110</f>
        <v>2081100</v>
      </c>
      <c r="D108" s="21">
        <f>D109+D110</f>
        <v>2081100</v>
      </c>
      <c r="E108" s="41">
        <f>E109+E110</f>
        <v>2172500</v>
      </c>
      <c r="F108" s="41">
        <f>F109+F110</f>
        <v>2172500</v>
      </c>
      <c r="G108" s="41">
        <f>G109+G110</f>
        <v>2172500</v>
      </c>
    </row>
    <row r="109" spans="1:7" ht="78.75">
      <c r="A109" s="12" t="s">
        <v>103</v>
      </c>
      <c r="B109" s="33" t="s">
        <v>141</v>
      </c>
      <c r="C109" s="22">
        <f>2058200-27900</f>
        <v>2030300</v>
      </c>
      <c r="D109" s="22">
        <f>2058200-27900</f>
        <v>2030300</v>
      </c>
      <c r="E109" s="42">
        <v>2119500</v>
      </c>
      <c r="F109" s="42">
        <v>2119500</v>
      </c>
      <c r="G109" s="42">
        <v>2119500</v>
      </c>
    </row>
    <row r="110" spans="1:7" ht="110.25">
      <c r="A110" s="12" t="s">
        <v>122</v>
      </c>
      <c r="B110" s="33" t="s">
        <v>141</v>
      </c>
      <c r="C110" s="22">
        <f>51500-700</f>
        <v>50800</v>
      </c>
      <c r="D110" s="22">
        <f>51500-700</f>
        <v>50800</v>
      </c>
      <c r="E110" s="42">
        <v>53000</v>
      </c>
      <c r="F110" s="42">
        <v>53000</v>
      </c>
      <c r="G110" s="42">
        <v>53000</v>
      </c>
    </row>
    <row r="111" spans="1:7" ht="15.75">
      <c r="A111" s="17" t="s">
        <v>13</v>
      </c>
      <c r="B111" s="51" t="s">
        <v>142</v>
      </c>
      <c r="C111" s="21">
        <f>C112</f>
        <v>121134120</v>
      </c>
      <c r="D111" s="21">
        <f>D112</f>
        <v>121134120</v>
      </c>
      <c r="E111" s="41">
        <f>E112</f>
        <v>123861922</v>
      </c>
      <c r="F111" s="41">
        <f>F112</f>
        <v>129111374</v>
      </c>
      <c r="G111" s="41">
        <f>G112</f>
        <v>134632896.3</v>
      </c>
    </row>
    <row r="112" spans="1:7" ht="15.75">
      <c r="A112" s="17" t="s">
        <v>14</v>
      </c>
      <c r="B112" s="51" t="s">
        <v>143</v>
      </c>
      <c r="C112" s="22">
        <f>C113+C114+C115+C116+C117+C118+C119+C120+C121+C122+C123+C124+C125+C126+C127+C128</f>
        <v>121134120</v>
      </c>
      <c r="D112" s="22">
        <f>D113+D114+D115+D116+D117+D118+D119+D120+D121+D122+D123+D124+D125+D126+D127+D128</f>
        <v>121134120</v>
      </c>
      <c r="E112" s="41">
        <f>E113+E114+E115+E116+E117+E118+E119+E120+E121+E122+E123+E124+E125+E126+E127</f>
        <v>123861922</v>
      </c>
      <c r="F112" s="41">
        <f>F113+F114+F115+F116+F117+F118+F119+F120+F121+F122+F123+F124+F125+F126+F127</f>
        <v>129111374</v>
      </c>
      <c r="G112" s="41">
        <f>G113+G114+G115+G116+G117+G118+G119+G120+G121+G122+G123+G124+G125+G126+G127</f>
        <v>134632896.3</v>
      </c>
    </row>
    <row r="113" spans="1:7" ht="47.25">
      <c r="A113" s="12" t="s">
        <v>107</v>
      </c>
      <c r="B113" s="33" t="s">
        <v>143</v>
      </c>
      <c r="C113" s="22">
        <v>881000</v>
      </c>
      <c r="D113" s="22">
        <v>881000</v>
      </c>
      <c r="E113" s="42">
        <v>901000</v>
      </c>
      <c r="F113" s="42">
        <v>937000</v>
      </c>
      <c r="G113" s="42">
        <v>975000</v>
      </c>
    </row>
    <row r="114" spans="1:7" ht="31.5">
      <c r="A114" s="12" t="s">
        <v>108</v>
      </c>
      <c r="B114" s="33" t="s">
        <v>143</v>
      </c>
      <c r="C114" s="22">
        <v>88500</v>
      </c>
      <c r="D114" s="22">
        <v>88500</v>
      </c>
      <c r="E114" s="42">
        <v>78734</v>
      </c>
      <c r="F114" s="42">
        <v>81879</v>
      </c>
      <c r="G114" s="42">
        <v>85202</v>
      </c>
    </row>
    <row r="115" spans="1:7" ht="110.25">
      <c r="A115" s="12" t="s">
        <v>109</v>
      </c>
      <c r="B115" s="33" t="s">
        <v>143</v>
      </c>
      <c r="C115" s="22">
        <v>6000</v>
      </c>
      <c r="D115" s="22">
        <v>6000</v>
      </c>
      <c r="E115" s="42">
        <v>6000</v>
      </c>
      <c r="F115" s="42">
        <v>6000</v>
      </c>
      <c r="G115" s="42">
        <v>6000</v>
      </c>
    </row>
    <row r="116" spans="1:7" s="3" customFormat="1" ht="94.5">
      <c r="A116" s="12" t="s">
        <v>110</v>
      </c>
      <c r="B116" s="33" t="s">
        <v>143</v>
      </c>
      <c r="C116" s="22">
        <v>3300</v>
      </c>
      <c r="D116" s="22">
        <v>3300</v>
      </c>
      <c r="E116" s="42">
        <v>3390</v>
      </c>
      <c r="F116" s="42">
        <v>3497</v>
      </c>
      <c r="G116" s="42">
        <v>3622</v>
      </c>
    </row>
    <row r="117" spans="1:7" s="3" customFormat="1" ht="94.5">
      <c r="A117" s="12" t="s">
        <v>111</v>
      </c>
      <c r="B117" s="33" t="s">
        <v>143</v>
      </c>
      <c r="C117" s="22">
        <v>17600</v>
      </c>
      <c r="D117" s="22">
        <v>17600</v>
      </c>
      <c r="E117" s="42">
        <v>22500</v>
      </c>
      <c r="F117" s="42">
        <v>23500</v>
      </c>
      <c r="G117" s="42">
        <v>24500</v>
      </c>
    </row>
    <row r="118" spans="1:7" s="5" customFormat="1" ht="94.5">
      <c r="A118" s="12" t="s">
        <v>112</v>
      </c>
      <c r="B118" s="33" t="s">
        <v>143</v>
      </c>
      <c r="C118" s="22">
        <v>3800</v>
      </c>
      <c r="D118" s="22">
        <v>3800</v>
      </c>
      <c r="E118" s="42">
        <v>3900</v>
      </c>
      <c r="F118" s="42">
        <v>4100</v>
      </c>
      <c r="G118" s="42">
        <v>4200</v>
      </c>
    </row>
    <row r="119" spans="1:7" s="3" customFormat="1" ht="78.75">
      <c r="A119" s="12" t="s">
        <v>113</v>
      </c>
      <c r="B119" s="33" t="s">
        <v>143</v>
      </c>
      <c r="C119" s="22">
        <f>210100+3800</f>
        <v>213900</v>
      </c>
      <c r="D119" s="22">
        <f>210100+3800</f>
        <v>213900</v>
      </c>
      <c r="E119" s="42">
        <v>194600</v>
      </c>
      <c r="F119" s="42">
        <v>202400</v>
      </c>
      <c r="G119" s="42">
        <v>210500</v>
      </c>
    </row>
    <row r="120" spans="1:7" s="5" customFormat="1" ht="47.25">
      <c r="A120" s="12" t="s">
        <v>114</v>
      </c>
      <c r="B120" s="33" t="s">
        <v>143</v>
      </c>
      <c r="C120" s="22">
        <f>57783500+4053200</f>
        <v>61836700</v>
      </c>
      <c r="D120" s="22">
        <f>57783500+4053200</f>
        <v>61836700</v>
      </c>
      <c r="E120" s="42">
        <v>61140700</v>
      </c>
      <c r="F120" s="22">
        <v>63728400</v>
      </c>
      <c r="G120" s="22">
        <v>66495300</v>
      </c>
    </row>
    <row r="121" spans="1:7" s="3" customFormat="1" ht="63">
      <c r="A121" s="12" t="s">
        <v>121</v>
      </c>
      <c r="B121" s="33" t="s">
        <v>143</v>
      </c>
      <c r="C121" s="22">
        <f>42616100+941800</f>
        <v>43557900</v>
      </c>
      <c r="D121" s="22">
        <f>42616100+941800</f>
        <v>43557900</v>
      </c>
      <c r="E121" s="42">
        <v>46317800</v>
      </c>
      <c r="F121" s="22">
        <v>48547800</v>
      </c>
      <c r="G121" s="22">
        <v>50926700</v>
      </c>
    </row>
    <row r="122" spans="1:7" s="5" customFormat="1" ht="47.25">
      <c r="A122" s="12" t="s">
        <v>115</v>
      </c>
      <c r="B122" s="33" t="s">
        <v>143</v>
      </c>
      <c r="C122" s="22">
        <f>1879000-312200</f>
        <v>1566800</v>
      </c>
      <c r="D122" s="22">
        <f>1879000-312200</f>
        <v>1566800</v>
      </c>
      <c r="E122" s="42">
        <v>1997600</v>
      </c>
      <c r="F122" s="42">
        <v>1997600</v>
      </c>
      <c r="G122" s="22">
        <v>1891400</v>
      </c>
    </row>
    <row r="123" spans="1:7" s="5" customFormat="1" ht="78.75">
      <c r="A123" s="12" t="s">
        <v>116</v>
      </c>
      <c r="B123" s="33" t="s">
        <v>143</v>
      </c>
      <c r="C123" s="22">
        <v>67000</v>
      </c>
      <c r="D123" s="22">
        <v>67000</v>
      </c>
      <c r="E123" s="42">
        <v>56800</v>
      </c>
      <c r="F123" s="42">
        <v>59000</v>
      </c>
      <c r="G123" s="22">
        <v>61400</v>
      </c>
    </row>
    <row r="124" spans="1:7" s="3" customFormat="1" ht="78.75">
      <c r="A124" s="12" t="s">
        <v>117</v>
      </c>
      <c r="B124" s="33" t="s">
        <v>143</v>
      </c>
      <c r="C124" s="22">
        <f>11890400-27500</f>
        <v>11862900</v>
      </c>
      <c r="D124" s="22">
        <f>11890400-27500</f>
        <v>11862900</v>
      </c>
      <c r="E124" s="42">
        <v>12118400</v>
      </c>
      <c r="F124" s="42">
        <v>12494100</v>
      </c>
      <c r="G124" s="42">
        <v>12881400</v>
      </c>
    </row>
    <row r="125" spans="1:7" s="5" customFormat="1" ht="94.5">
      <c r="A125" s="12" t="s">
        <v>118</v>
      </c>
      <c r="B125" s="33" t="s">
        <v>143</v>
      </c>
      <c r="C125" s="22">
        <f>18900-18900</f>
        <v>0</v>
      </c>
      <c r="D125" s="22">
        <f>18900-18900</f>
        <v>0</v>
      </c>
      <c r="E125" s="42">
        <v>901000</v>
      </c>
      <c r="F125" s="42">
        <v>937000</v>
      </c>
      <c r="G125" s="42">
        <v>975000</v>
      </c>
    </row>
    <row r="126" spans="1:7" s="5" customFormat="1" ht="47.25">
      <c r="A126" s="12" t="s">
        <v>119</v>
      </c>
      <c r="B126" s="33" t="s">
        <v>143</v>
      </c>
      <c r="C126" s="22">
        <v>881000</v>
      </c>
      <c r="D126" s="22">
        <v>881000</v>
      </c>
      <c r="E126" s="42">
        <v>101478</v>
      </c>
      <c r="F126" s="42">
        <v>70358</v>
      </c>
      <c r="G126" s="42">
        <v>73172.3</v>
      </c>
    </row>
    <row r="127" spans="1:7" s="5" customFormat="1" ht="47.25">
      <c r="A127" s="12" t="s">
        <v>120</v>
      </c>
      <c r="B127" s="33" t="s">
        <v>143</v>
      </c>
      <c r="C127" s="22">
        <f>65050+65050</f>
        <v>130100</v>
      </c>
      <c r="D127" s="22">
        <f>65050+65050</f>
        <v>130100</v>
      </c>
      <c r="E127" s="42">
        <v>18020</v>
      </c>
      <c r="F127" s="42">
        <v>18740</v>
      </c>
      <c r="G127" s="42">
        <v>19500</v>
      </c>
    </row>
    <row r="128" spans="1:7" s="3" customFormat="1" ht="47.25">
      <c r="A128" s="12" t="s">
        <v>120</v>
      </c>
      <c r="B128" s="33" t="s">
        <v>143</v>
      </c>
      <c r="C128" s="22">
        <v>17620</v>
      </c>
      <c r="D128" s="22">
        <v>17620</v>
      </c>
      <c r="E128" s="22">
        <v>0</v>
      </c>
      <c r="F128" s="22">
        <v>0</v>
      </c>
      <c r="G128" s="22">
        <v>0</v>
      </c>
    </row>
    <row r="129" spans="1:7" s="5" customFormat="1" ht="15.75">
      <c r="A129" s="12" t="s">
        <v>173</v>
      </c>
      <c r="B129" s="33" t="s">
        <v>175</v>
      </c>
      <c r="C129" s="56">
        <f>C130</f>
        <v>800000</v>
      </c>
      <c r="D129" s="56">
        <f>D130</f>
        <v>800000</v>
      </c>
      <c r="E129" s="22">
        <v>0</v>
      </c>
      <c r="F129" s="22">
        <v>0</v>
      </c>
      <c r="G129" s="22">
        <v>0</v>
      </c>
    </row>
    <row r="130" spans="1:7" s="5" customFormat="1" ht="15.75">
      <c r="A130" s="12" t="s">
        <v>234</v>
      </c>
      <c r="B130" s="33" t="s">
        <v>226</v>
      </c>
      <c r="C130" s="56">
        <f>C131</f>
        <v>800000</v>
      </c>
      <c r="D130" s="56">
        <f>D131</f>
        <v>800000</v>
      </c>
      <c r="E130" s="22">
        <v>0</v>
      </c>
      <c r="F130" s="22">
        <v>0</v>
      </c>
      <c r="G130" s="22">
        <v>0</v>
      </c>
    </row>
    <row r="131" spans="1:7" s="4" customFormat="1" ht="31.5">
      <c r="A131" s="12" t="s">
        <v>235</v>
      </c>
      <c r="B131" s="33" t="s">
        <v>227</v>
      </c>
      <c r="C131" s="56">
        <v>800000</v>
      </c>
      <c r="D131" s="56">
        <v>800000</v>
      </c>
      <c r="E131" s="22">
        <v>0</v>
      </c>
      <c r="F131" s="22">
        <v>0</v>
      </c>
      <c r="G131" s="22">
        <v>0</v>
      </c>
    </row>
    <row r="132" spans="1:7" ht="27.75" customHeight="1">
      <c r="A132" s="48" t="s">
        <v>176</v>
      </c>
      <c r="B132" s="49" t="s">
        <v>180</v>
      </c>
      <c r="C132" s="60" t="s">
        <v>236</v>
      </c>
      <c r="D132" s="66">
        <v>78182.88</v>
      </c>
      <c r="E132" s="21">
        <v>0</v>
      </c>
      <c r="F132" s="21">
        <v>0</v>
      </c>
      <c r="G132" s="21">
        <v>0</v>
      </c>
    </row>
    <row r="133" spans="1:7" ht="31.5" customHeight="1">
      <c r="A133" s="46" t="s">
        <v>177</v>
      </c>
      <c r="B133" s="47" t="s">
        <v>181</v>
      </c>
      <c r="C133" s="61" t="s">
        <v>236</v>
      </c>
      <c r="D133" s="65">
        <v>78182.88</v>
      </c>
      <c r="E133" s="22">
        <v>0</v>
      </c>
      <c r="F133" s="22">
        <v>0</v>
      </c>
      <c r="G133" s="22">
        <v>0</v>
      </c>
    </row>
    <row r="134" spans="1:7" ht="31.5">
      <c r="A134" s="46" t="s">
        <v>178</v>
      </c>
      <c r="B134" s="47" t="s">
        <v>182</v>
      </c>
      <c r="C134" s="61" t="s">
        <v>236</v>
      </c>
      <c r="D134" s="65">
        <v>78182.88</v>
      </c>
      <c r="E134" s="22">
        <v>0</v>
      </c>
      <c r="F134" s="22">
        <v>0</v>
      </c>
      <c r="G134" s="22">
        <v>0</v>
      </c>
    </row>
    <row r="135" spans="1:7" ht="31.5">
      <c r="A135" s="46" t="s">
        <v>179</v>
      </c>
      <c r="B135" s="47" t="s">
        <v>183</v>
      </c>
      <c r="C135" s="61" t="s">
        <v>236</v>
      </c>
      <c r="D135" s="65">
        <v>78182.88</v>
      </c>
      <c r="E135" s="22">
        <v>0</v>
      </c>
      <c r="F135" s="22">
        <v>0</v>
      </c>
      <c r="G135" s="22">
        <v>0</v>
      </c>
    </row>
    <row r="136" spans="1:7" ht="31.5" customHeight="1">
      <c r="A136" s="48" t="s">
        <v>184</v>
      </c>
      <c r="B136" s="49" t="s">
        <v>185</v>
      </c>
      <c r="C136" s="60" t="s">
        <v>236</v>
      </c>
      <c r="D136" s="66">
        <v>-756907.84</v>
      </c>
      <c r="E136" s="21">
        <v>0</v>
      </c>
      <c r="F136" s="21">
        <v>0</v>
      </c>
      <c r="G136" s="21">
        <v>0</v>
      </c>
    </row>
    <row r="137" spans="1:7" ht="30" customHeight="1">
      <c r="A137" s="46" t="s">
        <v>186</v>
      </c>
      <c r="B137" s="47" t="s">
        <v>187</v>
      </c>
      <c r="C137" s="61" t="s">
        <v>236</v>
      </c>
      <c r="D137" s="65">
        <v>-756907.84</v>
      </c>
      <c r="E137" s="22">
        <v>0</v>
      </c>
      <c r="F137" s="22">
        <v>0</v>
      </c>
      <c r="G137" s="22">
        <v>0</v>
      </c>
    </row>
    <row r="138" spans="1:7" ht="15.75">
      <c r="A138" s="18" t="s">
        <v>22</v>
      </c>
      <c r="B138" s="34"/>
      <c r="C138" s="43">
        <v>383706965.4</v>
      </c>
      <c r="D138" s="43">
        <v>361007911.23</v>
      </c>
      <c r="E138" s="62">
        <f>E78+E79</f>
        <v>432577956.25</v>
      </c>
      <c r="F138" s="62">
        <f>F78+F79</f>
        <v>364845076.78</v>
      </c>
      <c r="G138" s="62">
        <f>G78+G79</f>
        <v>409041106.44</v>
      </c>
    </row>
    <row r="140" spans="6:7" ht="15.75">
      <c r="F140" s="3"/>
      <c r="G140" s="3"/>
    </row>
    <row r="141" spans="5:6" ht="15.75">
      <c r="E141" s="35"/>
      <c r="F141" s="23"/>
    </row>
    <row r="142" spans="1:22" ht="15.75">
      <c r="A142" s="14" t="s">
        <v>188</v>
      </c>
      <c r="E142" s="35"/>
      <c r="F142" s="23"/>
      <c r="V142" s="2"/>
    </row>
    <row r="143" spans="1:22" ht="15.75">
      <c r="A143" s="14" t="s">
        <v>189</v>
      </c>
      <c r="V143" s="2"/>
    </row>
    <row r="145" ht="15.75">
      <c r="A145" s="14" t="s">
        <v>190</v>
      </c>
    </row>
    <row r="146" ht="15.75">
      <c r="A146" s="14" t="s">
        <v>191</v>
      </c>
    </row>
    <row r="148" ht="15.75">
      <c r="E148" s="25"/>
    </row>
    <row r="149" ht="15.75">
      <c r="E149" s="25"/>
    </row>
    <row r="150" ht="15.75">
      <c r="E150" s="26"/>
    </row>
    <row r="151" ht="15.75">
      <c r="E151" s="25"/>
    </row>
    <row r="152" spans="5:7" ht="15.75">
      <c r="E152" s="26"/>
      <c r="F152" s="3"/>
      <c r="G152" s="3"/>
    </row>
    <row r="153" spans="5:7" ht="15.75">
      <c r="E153" s="25"/>
      <c r="F153" s="3"/>
      <c r="G153" s="3"/>
    </row>
    <row r="154" spans="5:7" ht="15.75">
      <c r="E154" s="26"/>
      <c r="F154" s="5"/>
      <c r="G154" s="5"/>
    </row>
    <row r="155" spans="5:7" ht="15.75">
      <c r="E155" s="26"/>
      <c r="F155" s="3"/>
      <c r="G155" s="3"/>
    </row>
    <row r="156" spans="5:7" ht="15.75">
      <c r="E156" s="26"/>
      <c r="F156" s="5"/>
      <c r="G156" s="5"/>
    </row>
    <row r="157" spans="5:7" ht="15.75">
      <c r="E157" s="27"/>
      <c r="F157" s="3"/>
      <c r="G157" s="3"/>
    </row>
    <row r="158" spans="6:7" ht="15.75">
      <c r="F158" s="5"/>
      <c r="G158" s="5"/>
    </row>
    <row r="159" spans="6:7" ht="15.75">
      <c r="F159" s="5"/>
      <c r="G159" s="5"/>
    </row>
    <row r="160" spans="6:7" ht="15.75">
      <c r="F160" s="5"/>
      <c r="G160" s="5"/>
    </row>
    <row r="161" spans="6:7" ht="15.75">
      <c r="F161" s="4"/>
      <c r="G161" s="4"/>
    </row>
  </sheetData>
  <sheetProtection/>
  <mergeCells count="6">
    <mergeCell ref="A7:B7"/>
    <mergeCell ref="A3:G3"/>
    <mergeCell ref="B1:N1"/>
    <mergeCell ref="A2:N2"/>
    <mergeCell ref="B4:N4"/>
    <mergeCell ref="B5:N5"/>
  </mergeCells>
  <printOptions/>
  <pageMargins left="0.7874015748031497" right="0.2755905511811024" top="0" bottom="0" header="0.5118110236220472" footer="0.15748031496062992"/>
  <pageSetup fitToHeight="0" fitToWidth="1" horizontalDpi="600" verticalDpi="600" orientation="portrait" paperSize="8"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2016-12-28T06:09:32Z</cp:lastPrinted>
  <dcterms:created xsi:type="dcterms:W3CDTF">2002-10-10T06:25:05Z</dcterms:created>
  <dcterms:modified xsi:type="dcterms:W3CDTF">2017-12-29T08:57:46Z</dcterms:modified>
  <cp:category/>
  <cp:version/>
  <cp:contentType/>
  <cp:contentStatus/>
</cp:coreProperties>
</file>