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80" windowHeight="1170" activeTab="0"/>
  </bookViews>
  <sheets>
    <sheet name="Сведения 2023" sheetId="1" r:id="rId1"/>
  </sheets>
  <definedNames>
    <definedName name="_xlnm.Print_Titles" localSheetId="0">'Сведения 2023'!$3:$4</definedName>
  </definedNames>
  <calcPr fullCalcOnLoad="1"/>
</workbook>
</file>

<file path=xl/sharedStrings.xml><?xml version="1.0" encoding="utf-8"?>
<sst xmlns="http://schemas.openxmlformats.org/spreadsheetml/2006/main" count="245" uniqueCount="180">
  <si>
    <t>Наименование показателя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</si>
  <si>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</si>
  <si>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</si>
  <si>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</si>
  <si>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</si>
  <si>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</si>
  <si>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КУЛЬТУРА, КИНЕМАТОГРАФИЯ</t>
  </si>
  <si>
    <t xml:space="preserve">    СОЦИАЛЬНАЯ ПОЛИТИКА</t>
  </si>
  <si>
    <t xml:space="preserve">    Средства массовой информации</t>
  </si>
  <si>
    <t>ВСЕГО РАСХОДОВ:</t>
  </si>
  <si>
    <t>Разел</t>
  </si>
  <si>
    <t>Подраздел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</si>
  <si>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</si>
  <si>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</si>
  <si>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</si>
  <si>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</si>
  <si>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</si>
  <si>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</si>
  <si>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</si>
  <si>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</si>
  <si>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</si>
  <si>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</si>
  <si>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</si>
  <si>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</si>
  <si>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Резервный фонды</t>
  </si>
  <si>
    <t>Другие общегосударственные вопросы</t>
  </si>
  <si>
    <t>Рублей</t>
  </si>
  <si>
    <t>Уточненный план</t>
  </si>
  <si>
    <t>Отклонение исполнения от первоначально утвержденных бюджетных ассигнований</t>
  </si>
  <si>
    <t>%</t>
  </si>
  <si>
    <t>Пояснения (тыс. рублей)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</si>
  <si>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</si>
  <si>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Органы юстиции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</si>
  <si>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</si>
  <si>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</si>
  <si>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</si>
  <si>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</si>
  <si>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</si>
  <si>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</si>
  <si>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</si>
  <si>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</si>
  <si>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</si>
  <si>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</si>
  <si>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</si>
  <si>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</si>
  <si>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</si>
  <si>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</si>
  <si>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</si>
  <si>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</si>
  <si>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</si>
  <si>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
</t>
  </si>
  <si>
    <t>Периодическая печать и издательства</t>
  </si>
  <si>
    <t xml:space="preserve">     ОБЩЕГОСУДАРСТВЕННЫЕ ВОПРОСЫ</t>
  </si>
  <si>
    <t>09</t>
  </si>
  <si>
    <t>14</t>
  </si>
  <si>
    <t>08</t>
  </si>
  <si>
    <t>10</t>
  </si>
  <si>
    <t>12</t>
  </si>
  <si>
    <t>Дополнительное образование детей</t>
  </si>
  <si>
    <t xml:space="preserve"> </t>
  </si>
  <si>
    <t>Судебная система</t>
  </si>
  <si>
    <t>НАЦИОНАЛЬНАЯ ОБОРОНА</t>
  </si>
  <si>
    <t>Мобилизационная и вневойсковая подготовка</t>
  </si>
  <si>
    <t xml:space="preserve"> Другие вопросы в области охраны окружающей среды</t>
  </si>
  <si>
    <t>Массовый спорт</t>
  </si>
  <si>
    <t>ФИЗИЧЕСКАЯ КУЛЬТУРА И СПОРТ</t>
  </si>
  <si>
    <t>Отклонение уточненного плана от первоначально утвержденных бюджетных ассигнований</t>
  </si>
  <si>
    <t>Расходы на выплаты по оплате труда главы муниципального образования</t>
  </si>
  <si>
    <t>Расходы на выплаты по оплате труда работников органов местного самоуправления</t>
  </si>
  <si>
    <t xml:space="preserve"> Расходы на обеспечение и организацию обеспечения персонифицированного финансирования дополнительного образования детей</t>
  </si>
  <si>
    <t>Организация и проведение городских, общественно значимых, культурно-массовых и культурных мероприятий</t>
  </si>
  <si>
    <t>Субвенция на осуществление деятельности по отлову и содержанию безнадзорных животных</t>
  </si>
  <si>
    <t>Компенсация расходов на оплату коммунальных услуг для обеспечения государственных (муниципальных) нужд (пустующий фонд)</t>
  </si>
  <si>
    <t>Субсидия на муниципальные задания и содержания имущества МБДОУ № 1 ЗАТО Видяево</t>
  </si>
  <si>
    <t>Субсидия на муниципальные задания и содержания имущества МБДОУ № 2 ЗАТО Видяево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</si>
  <si>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</si>
  <si>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Субсидия на муниципальные задания и содержания имущества МБОУ ЗАТО Видяево СОШ № 1</t>
  </si>
  <si>
    <t xml:space="preserve">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</si>
  <si>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  МБОУДО Видяево ДМШ</t>
  </si>
  <si>
    <t xml:space="preserve">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МБОУДО Видяево ДМШ</t>
  </si>
  <si>
    <t xml:space="preserve">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</si>
  <si>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 xml:space="preserve">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 МБУК ЦКД ЗАТО Видяево</t>
  </si>
  <si>
    <t>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ЦКД ЗАТО Видяево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</si>
  <si>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</si>
  <si>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 МАУ СОК "Фрегат" ЗАТО Видяево</t>
  </si>
  <si>
    <t>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МАУ СОК "Фрегат" ЗАТО Видяево</t>
  </si>
  <si>
    <t>Компенсация расходов на оплату коммунальных услуг для обеспечения государственных (муниципальных) нуждМАУ СОК "Фрегат" ЗАТО Видяево</t>
  </si>
  <si>
    <t xml:space="preserve">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</si>
  <si>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Компенсация расходов на оплату коммунальных услуг для обеспечения государственных (муниципальных) нужд МБОУ ЗАТО Видяево СОШ № 1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</si>
  <si>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</si>
  <si>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</si>
  <si>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</si>
  <si>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</si>
  <si>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</si>
  <si>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</si>
  <si>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 xml:space="preserve">Субсидия на техническое сопровождение программного обеспечения "Система автоматизированного рабочего места муниципального образования", софинансирование субсидии </t>
  </si>
  <si>
    <t>Развитие малого и среднего предпринимательства в ЗАТО Видяево</t>
  </si>
  <si>
    <t xml:space="preserve">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</si>
  <si>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 xml:space="preserve"> Реализация мероприятий по содержанию социальной, инженерной и жилищно-коммунальной инфраструктуры ЗАТО Видяево МБУ УМС СЗ ЗАТО Видяево</t>
  </si>
  <si>
    <t>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</si>
  <si>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территорий, софинансирование субсидии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</si>
  <si>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 МБУ УМС СЗ ЗАТО Видяево</t>
  </si>
  <si>
    <t xml:space="preserve"> Выполнение мероприятий в целях обеспечения населения ЗАТО Видяево качественными услугами, комфортного и безопасного его проживания</t>
  </si>
  <si>
    <t>Реализация мероприятий по содержанию социальной, инженерной и жилищно-коммунальной инфраструктуры ЗАТО Видяево</t>
  </si>
  <si>
    <t>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№ 2 ЗАТО Видяево</t>
  </si>
  <si>
    <t xml:space="preserve">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№ 1 ЗАТО Видяево</t>
  </si>
  <si>
    <t xml:space="preserve">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№ 2 ЗАТО Видяево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</si>
  <si>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  МБДОУ № 1 ЗАТО Видяево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</si>
  <si>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  МБДОУ № 2 ЗАТО Видяево</t>
  </si>
  <si>
    <t xml:space="preserve">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учреждений, софинансирование субсидии</t>
  </si>
  <si>
    <t>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 МБОУ ЗАТО Видяево СОШ № 1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</si>
  <si>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</si>
  <si>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Уплата налогов, сборов и иных платежей</t>
  </si>
  <si>
    <t>Доплаты к пенсиям муниципальных служащих</t>
  </si>
  <si>
    <t xml:space="preserve"> Реализация мероприятий по привлечению населения ЗАТО Видяево к физической культуре и спорту</t>
  </si>
  <si>
    <t xml:space="preserve"> Субсидия на муниципальные задания и содержания имущества МБУ "Редакция газеты "Вестник Видяево"</t>
  </si>
  <si>
    <t>Сведения о фактически произведенных расходах по разделам и подразделам классификации расходов бюджетов в сравнении с первоначально утвержденными решениями о бюджете значениями и с уточненными значениями с учетом внесенных изменений 2023 год</t>
  </si>
  <si>
    <t>Утверждено решением Совета депутатов ЗАТО Видяево от 26.12.2022 № 65 "О бюджете ЗАТО Видяево на 2023 год и на плановый период 2024 и 2025 годов"</t>
  </si>
  <si>
    <t>Исполнено за 2023 год</t>
  </si>
  <si>
    <t>Иные выплаты персоналу государственных (муниципальных) органов, за исключением фонда оплаты труда</t>
  </si>
  <si>
    <t>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</si>
  <si>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 xml:space="preserve"> Пособия, компенсации и иные социальные выплаты гражданам, кроме публичных нормативных обязательств</t>
  </si>
  <si>
    <t xml:space="preserve">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</si>
  <si>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</si>
  <si>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 xml:space="preserve"> Компенсация расходов на оплату коммунальных услуг для обеспечения государственных (муниципальных) нужд МБУ "ЦБО" ЗАТО Видяево</t>
  </si>
  <si>
    <t xml:space="preserve">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 МБУ "ЦБО" ЗАТО Видяево</t>
  </si>
  <si>
    <t>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</si>
  <si>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</si>
  <si>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Укрепление и создание благоприятных и комфортных условий для проживания жителей ЗАТО Видяево</t>
  </si>
  <si>
    <t xml:space="preserve">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</si>
  <si>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Субсидии и софинансирование субсидии на реализацию инициативных проектов в муниципальных образованиях Мурманской области</t>
  </si>
  <si>
    <t>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</si>
  <si>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</si>
  <si>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Обеспечение улучшения комфортности и безопасности благоустройства территории ЗАТО Видяево в целях повышения уровня жизни населения</t>
  </si>
  <si>
    <t>Компенсация расходов на оплату коммунальных услуг для обеспечения государственных (муниципальных) нужд МБУ УМС СЗ ЗАТО Видяево</t>
  </si>
  <si>
    <t>Реализация мероприятий по энергоэффективности и развитию энергетики МБУ УМС СЗ ЗАТО Видяево</t>
  </si>
  <si>
    <t>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</si>
  <si>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Субсидия на реализацию мероприятий, направленных на ликвидацию накопленного экологического ущерба, софинансирование субсидии</t>
  </si>
  <si>
    <t xml:space="preserve"> Реализация мероприятий по охране окружающей среды МБУ УМС СЗ ЗАТО Видяево</t>
  </si>
  <si>
    <t>Компенсация расходов на оплату коммунальных услуг для обеспечения государственных (муниципальных) нужд МБДОУ ЗАТО ВИДЯЕВО "ДЕТСКИЙ САД №1 "СОЛНЫШКО""</t>
  </si>
  <si>
    <t>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</si>
  <si>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МБОУ ЗАТО Видяево СОШ № 1, софинсирование субсидии</t>
  </si>
  <si>
    <t xml:space="preserve">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расходов), софинансирование субсидии</t>
  </si>
  <si>
    <t>Субвенция на обеспечение бесплатным питанием отдельных категорий обучающихся</t>
  </si>
  <si>
    <t xml:space="preserve">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</si>
  <si>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Cубсидии на реализацию мероприятий по замене окон в муниципальных общеобразовательных организациях, софинансирование субсидии</t>
  </si>
  <si>
    <t>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"ЮНАРМИЯ", софинансирование субсидии</t>
  </si>
  <si>
    <t xml:space="preserve">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№1 "СОЛНЫШКО""</t>
  </si>
  <si>
    <t xml:space="preserve"> Субсидия на муниципальные задания и содержания имущества МБУ ДО ЗАТО ВИДЯЕВО ЦДО "ОЛИМП"</t>
  </si>
  <si>
    <t>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</si>
  <si>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>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</si>
  <si>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>Компенсация расходов на оплату коммунальных услуг для обеспечения государственных (муниципальных) нужд МБУ ДО ЗАТО Видяево ЦДО "Олимп"</t>
  </si>
  <si>
    <t>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</si>
  <si>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 xml:space="preserve"> Расходы на обеспечение персонифицированного финансирования дополнительного образования детей МБУ ДО ЗАТО Видяево ЦДО "Олимп"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</si>
  <si>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</si>
  <si>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</si>
  <si>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>Реализация мероприятий по развитию инфраструктуры материально-технической ресурсной базы МБУДО ЗАТО ВИДЯЕВО ДМШ</t>
  </si>
  <si>
    <t>Реализация мероприятий по выявлению и поддержке талантливых детей и молодежи МБОУ ЗАТО Видяево СОШ № 1</t>
  </si>
  <si>
    <t xml:space="preserve"> Реализация мероприятий связанных с отдыхом, оздоровлением и занятостью детей и молодежи ЗАТО Видяево МБУ УМС СЗ ЗАТО Видяево</t>
  </si>
  <si>
    <t xml:space="preserve">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</si>
  <si>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 xml:space="preserve">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</si>
  <si>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Разработка проектной документации на капитальный ремонт спортивного объекта "Межшкольный стадион" ЗАТО Видяево, софинансирование субсидии</t>
  </si>
  <si>
    <t>Субсидии на обеспечение комплексной безопасности муниципальных образовательных организаций, софинансирование субсидии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</si>
  <si>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МКУ МИТО ЗАТО Видяево</t>
  </si>
  <si>
    <t xml:space="preserve"> Иные закупки товаров, работ и услуг для обеспечения государственных (муниципальных) нужд МКУ МИТО ЗАТО Видяево</t>
  </si>
  <si>
    <t xml:space="preserve"> Уплата налогов, сборов и иных платежей МКУ МИТО ЗАТО Видяево</t>
  </si>
  <si>
    <t xml:space="preserve"> Мероприятия в области информационно-коммуникационной и телекоммуникационной инфраструктуры информационного общества</t>
  </si>
  <si>
    <t xml:space="preserve">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области, софинансирование субсидии</t>
  </si>
  <si>
    <t xml:space="preserve"> Организация и проведение городских, общественно значимых, культурно-массовых и культурных мероприятий</t>
  </si>
  <si>
    <t xml:space="preserve">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</si>
  <si>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</si>
  <si>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</si>
  <si>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</si>
  <si>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</si>
  <si>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</si>
  <si>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</si>
  <si>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Иные городских и муниципальных округов, муниципальных районов Мурманской области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</t>
  </si>
  <si>
    <t xml:space="preserve">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учреждений, софинансирование субсидии</t>
  </si>
  <si>
    <t xml:space="preserve">Сумма                                                                               </t>
  </si>
  <si>
    <t xml:space="preserve">Сумма                 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</si>
</sst>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"/>
    <numFmt numFmtId="169" formatCode="0.00000"/>
    <numFmt numFmtId="170" formatCode="0.000000"/>
  </numFmts>
  <fonts count="65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i/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20" borderId="3">
      <alignment/>
      <protection/>
    </xf>
    <xf numFmtId="49" fontId="38" fillId="0" borderId="2">
      <alignment horizontal="left" vertical="top" wrapText="1" indent="2"/>
      <protection/>
    </xf>
    <xf numFmtId="49" fontId="38" fillId="0" borderId="2">
      <alignment horizontal="center" vertical="top" shrinkToFi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right" vertical="top" shrinkToFit="1"/>
      <protection/>
    </xf>
    <xf numFmtId="0" fontId="38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10" fontId="40" fillId="21" borderId="2">
      <alignment horizontal="right" vertical="top" shrinkToFit="1"/>
      <protection/>
    </xf>
    <xf numFmtId="0" fontId="38" fillId="20" borderId="4">
      <alignment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8" fillId="20" borderId="3">
      <alignment horizontal="center"/>
      <protection/>
    </xf>
    <xf numFmtId="0" fontId="38" fillId="20" borderId="3">
      <alignment horizontal="left"/>
      <protection/>
    </xf>
    <xf numFmtId="0" fontId="38" fillId="20" borderId="4">
      <alignment horizontal="center"/>
      <protection/>
    </xf>
    <xf numFmtId="0" fontId="38" fillId="20" borderId="4">
      <alignment horizontal="left"/>
      <protection/>
    </xf>
    <xf numFmtId="0" fontId="41" fillId="0" borderId="2">
      <alignment vertical="top" wrapTex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5" applyNumberFormat="0" applyAlignment="0" applyProtection="0"/>
    <xf numFmtId="0" fontId="43" fillId="30" borderId="6" applyNumberFormat="0" applyAlignment="0" applyProtection="0"/>
    <xf numFmtId="0" fontId="44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11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>
      <alignment vertical="top" wrapText="1"/>
      <protection/>
    </xf>
    <xf numFmtId="0" fontId="52" fillId="0" borderId="0">
      <alignment vertical="top" wrapText="1"/>
      <protection/>
    </xf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2" fillId="0" borderId="0" xfId="40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52" fillId="0" borderId="14" xfId="58" applyNumberFormat="1" applyFont="1" applyFill="1" applyBorder="1" applyAlignment="1" applyProtection="1">
      <alignment horizontal="right" vertical="center" shrinkToFit="1"/>
      <protection/>
    </xf>
    <xf numFmtId="0" fontId="52" fillId="0" borderId="2" xfId="57" applyNumberFormat="1" applyFont="1" applyFill="1" applyAlignment="1" applyProtection="1">
      <alignment vertical="center" wrapText="1"/>
      <protection/>
    </xf>
    <xf numFmtId="49" fontId="52" fillId="0" borderId="2" xfId="48" applyNumberFormat="1" applyFont="1" applyFill="1" applyAlignment="1" applyProtection="1">
      <alignment horizontal="center" vertical="center" shrinkToFit="1"/>
      <protection/>
    </xf>
    <xf numFmtId="4" fontId="0" fillId="0" borderId="0" xfId="0" applyNumberFormat="1" applyFill="1" applyAlignment="1" applyProtection="1">
      <alignment/>
      <protection locked="0"/>
    </xf>
    <xf numFmtId="4" fontId="52" fillId="0" borderId="2" xfId="66" applyNumberFormat="1" applyFont="1" applyFill="1" applyAlignment="1" applyProtection="1">
      <alignment horizontal="right" vertical="center" shrinkToFit="1"/>
      <protection/>
    </xf>
    <xf numFmtId="49" fontId="4" fillId="0" borderId="15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9" fontId="2" fillId="0" borderId="15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52" fillId="0" borderId="2" xfId="45" applyFont="1" applyFill="1">
      <alignment horizontal="center" vertical="center" wrapText="1"/>
      <protection/>
    </xf>
    <xf numFmtId="0" fontId="8" fillId="0" borderId="15" xfId="87" applyFont="1" applyFill="1" applyBorder="1" applyAlignment="1" applyProtection="1">
      <alignment horizontal="center" vertical="center" wrapText="1" readingOrder="1"/>
      <protection locked="0"/>
    </xf>
    <xf numFmtId="0" fontId="8" fillId="0" borderId="15" xfId="87" applyFont="1" applyFill="1" applyBorder="1" applyAlignment="1">
      <alignment horizontal="center" vertical="center" wrapText="1"/>
      <protection/>
    </xf>
    <xf numFmtId="0" fontId="52" fillId="0" borderId="16" xfId="57" applyNumberFormat="1" applyFont="1" applyFill="1" applyBorder="1" applyAlignment="1" applyProtection="1">
      <alignment vertical="center" wrapText="1"/>
      <protection/>
    </xf>
    <xf numFmtId="49" fontId="4" fillId="0" borderId="17" xfId="0" applyNumberFormat="1" applyFont="1" applyFill="1" applyBorder="1" applyAlignment="1" applyProtection="1">
      <alignment vertical="center" wrapText="1"/>
      <protection locked="0"/>
    </xf>
    <xf numFmtId="9" fontId="2" fillId="0" borderId="17" xfId="0" applyNumberFormat="1" applyFont="1" applyFill="1" applyBorder="1" applyAlignment="1" applyProtection="1">
      <alignment vertical="center"/>
      <protection locked="0"/>
    </xf>
    <xf numFmtId="4" fontId="52" fillId="0" borderId="18" xfId="58" applyNumberFormat="1" applyFont="1" applyFill="1" applyBorder="1" applyAlignment="1" applyProtection="1">
      <alignment horizontal="right" vertical="center" shrinkToFit="1"/>
      <protection/>
    </xf>
    <xf numFmtId="4" fontId="52" fillId="0" borderId="16" xfId="66" applyNumberFormat="1" applyFont="1" applyFill="1" applyBorder="1" applyAlignment="1" applyProtection="1">
      <alignment horizontal="right" vertical="center" shrinkToFit="1"/>
      <protection/>
    </xf>
    <xf numFmtId="49" fontId="52" fillId="0" borderId="16" xfId="48" applyNumberFormat="1" applyFont="1" applyFill="1" applyBorder="1" applyAlignment="1" applyProtection="1">
      <alignment horizontal="center" vertical="center" shrinkToFit="1"/>
      <protection/>
    </xf>
    <xf numFmtId="49" fontId="58" fillId="0" borderId="17" xfId="0" applyNumberFormat="1" applyFont="1" applyFill="1" applyBorder="1" applyAlignment="1" applyProtection="1">
      <alignment vertical="center" wrapText="1"/>
      <protection locked="0"/>
    </xf>
    <xf numFmtId="0" fontId="52" fillId="0" borderId="19" xfId="45" applyFont="1" applyFill="1" applyBorder="1">
      <alignment horizontal="center" vertical="center" wrapText="1"/>
      <protection/>
    </xf>
    <xf numFmtId="0" fontId="52" fillId="0" borderId="15" xfId="45" applyNumberFormat="1" applyFont="1" applyFill="1" applyBorder="1" applyAlignment="1" applyProtection="1">
      <alignment horizontal="center" vertical="center" wrapText="1"/>
      <protection/>
    </xf>
    <xf numFmtId="0" fontId="52" fillId="0" borderId="15" xfId="45" applyFont="1" applyFill="1" applyBorder="1">
      <alignment horizontal="center" vertical="center" wrapText="1"/>
      <protection/>
    </xf>
    <xf numFmtId="49" fontId="52" fillId="0" borderId="15" xfId="48" applyNumberFormat="1" applyFont="1" applyFill="1" applyBorder="1" applyAlignment="1" applyProtection="1">
      <alignment horizontal="center" shrinkToFit="1"/>
      <protection/>
    </xf>
    <xf numFmtId="4" fontId="52" fillId="0" borderId="15" xfId="58" applyNumberFormat="1" applyFont="1" applyFill="1" applyBorder="1" applyAlignment="1" applyProtection="1">
      <alignment horizontal="right" vertical="center" shrinkToFit="1"/>
      <protection/>
    </xf>
    <xf numFmtId="0" fontId="8" fillId="0" borderId="15" xfId="0" applyFont="1" applyBorder="1" applyAlignment="1">
      <alignment horizontal="center" vertical="center" wrapText="1"/>
    </xf>
    <xf numFmtId="0" fontId="52" fillId="15" borderId="15" xfId="45" applyNumberFormat="1" applyFont="1" applyFill="1" applyBorder="1" applyAlignment="1" applyProtection="1">
      <alignment horizontal="center" vertical="center" wrapText="1"/>
      <protection/>
    </xf>
    <xf numFmtId="0" fontId="8" fillId="15" borderId="15" xfId="87" applyFont="1" applyFill="1" applyBorder="1" applyAlignment="1">
      <alignment horizontal="center" vertical="center" wrapText="1"/>
      <protection/>
    </xf>
    <xf numFmtId="9" fontId="3" fillId="15" borderId="15" xfId="0" applyNumberFormat="1" applyFont="1" applyFill="1" applyBorder="1" applyAlignment="1" applyProtection="1">
      <alignment vertical="center"/>
      <protection locked="0"/>
    </xf>
    <xf numFmtId="49" fontId="4" fillId="15" borderId="15" xfId="0" applyNumberFormat="1" applyFont="1" applyFill="1" applyBorder="1" applyAlignment="1" applyProtection="1">
      <alignment vertical="center" wrapText="1"/>
      <protection locked="0"/>
    </xf>
    <xf numFmtId="0" fontId="59" fillId="9" borderId="2" xfId="57" applyNumberFormat="1" applyFont="1" applyFill="1" applyAlignment="1" applyProtection="1">
      <alignment vertical="top" wrapText="1"/>
      <protection/>
    </xf>
    <xf numFmtId="49" fontId="59" fillId="9" borderId="19" xfId="48" applyNumberFormat="1" applyFont="1" applyFill="1" applyBorder="1" applyAlignment="1" applyProtection="1">
      <alignment horizontal="center" shrinkToFit="1"/>
      <protection/>
    </xf>
    <xf numFmtId="49" fontId="59" fillId="9" borderId="15" xfId="48" applyNumberFormat="1" applyFont="1" applyFill="1" applyBorder="1" applyAlignment="1" applyProtection="1">
      <alignment horizontal="center" shrinkToFit="1"/>
      <protection/>
    </xf>
    <xf numFmtId="4" fontId="59" fillId="9" borderId="15" xfId="66" applyNumberFormat="1" applyFont="1" applyFill="1" applyBorder="1" applyAlignment="1" applyProtection="1">
      <alignment horizontal="right" vertical="center" shrinkToFit="1"/>
      <protection/>
    </xf>
    <xf numFmtId="4" fontId="59" fillId="9" borderId="15" xfId="58" applyNumberFormat="1" applyFont="1" applyFill="1" applyBorder="1" applyAlignment="1" applyProtection="1">
      <alignment horizontal="right" vertical="center" shrinkToFit="1"/>
      <protection/>
    </xf>
    <xf numFmtId="9" fontId="3" fillId="9" borderId="15" xfId="0" applyNumberFormat="1" applyFont="1" applyFill="1" applyBorder="1" applyAlignment="1" applyProtection="1">
      <alignment vertical="center"/>
      <protection locked="0"/>
    </xf>
    <xf numFmtId="49" fontId="4" fillId="9" borderId="15" xfId="0" applyNumberFormat="1" applyFont="1" applyFill="1" applyBorder="1" applyAlignment="1" applyProtection="1">
      <alignment vertical="center" wrapText="1"/>
      <protection locked="0"/>
    </xf>
    <xf numFmtId="0" fontId="59" fillId="9" borderId="2" xfId="57" applyNumberFormat="1" applyFont="1" applyFill="1" applyAlignment="1" applyProtection="1">
      <alignment vertical="center" wrapText="1"/>
      <protection/>
    </xf>
    <xf numFmtId="49" fontId="59" fillId="9" borderId="2" xfId="48" applyNumberFormat="1" applyFont="1" applyFill="1" applyAlignment="1" applyProtection="1">
      <alignment horizontal="center" vertical="center" shrinkToFit="1"/>
      <protection/>
    </xf>
    <xf numFmtId="4" fontId="59" fillId="9" borderId="2" xfId="66" applyNumberFormat="1" applyFont="1" applyFill="1" applyAlignment="1" applyProtection="1">
      <alignment horizontal="right" vertical="center" shrinkToFit="1"/>
      <protection/>
    </xf>
    <xf numFmtId="49" fontId="5" fillId="9" borderId="15" xfId="0" applyNumberFormat="1" applyFont="1" applyFill="1" applyBorder="1" applyAlignment="1" applyProtection="1">
      <alignment vertical="center" wrapText="1"/>
      <protection locked="0"/>
    </xf>
    <xf numFmtId="4" fontId="59" fillId="9" borderId="14" xfId="58" applyNumberFormat="1" applyFont="1" applyFill="1" applyBorder="1" applyAlignment="1" applyProtection="1">
      <alignment horizontal="right" vertical="center" shrinkToFit="1"/>
      <protection/>
    </xf>
    <xf numFmtId="49" fontId="3" fillId="9" borderId="0" xfId="0" applyNumberFormat="1" applyFont="1" applyFill="1" applyAlignment="1" applyProtection="1">
      <alignment/>
      <protection locked="0"/>
    </xf>
    <xf numFmtId="49" fontId="3" fillId="9" borderId="15" xfId="0" applyNumberFormat="1" applyFont="1" applyFill="1" applyBorder="1" applyAlignment="1" applyProtection="1">
      <alignment/>
      <protection locked="0"/>
    </xf>
    <xf numFmtId="4" fontId="59" fillId="15" borderId="2" xfId="58" applyNumberFormat="1" applyFont="1" applyFill="1" applyAlignment="1" applyProtection="1">
      <alignment horizontal="right" vertical="center" shrinkToFit="1"/>
      <protection/>
    </xf>
    <xf numFmtId="4" fontId="3" fillId="9" borderId="15" xfId="0" applyNumberFormat="1" applyFont="1" applyFill="1" applyBorder="1" applyAlignment="1" applyProtection="1">
      <alignment vertical="center"/>
      <protection locked="0"/>
    </xf>
    <xf numFmtId="4" fontId="2" fillId="0" borderId="15" xfId="0" applyNumberFormat="1" applyFont="1" applyFill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4" fontId="3" fillId="15" borderId="15" xfId="0" applyNumberFormat="1" applyFont="1" applyFill="1" applyBorder="1" applyAlignment="1" applyProtection="1">
      <alignment vertical="center"/>
      <protection locked="0"/>
    </xf>
    <xf numFmtId="49" fontId="52" fillId="0" borderId="17" xfId="48" applyNumberFormat="1" applyFont="1" applyFill="1" applyBorder="1" applyAlignment="1" applyProtection="1">
      <alignment horizontal="center" shrinkToFit="1"/>
      <protection/>
    </xf>
    <xf numFmtId="49" fontId="52" fillId="0" borderId="20" xfId="48" applyNumberFormat="1" applyFont="1" applyFill="1" applyBorder="1" applyAlignment="1" applyProtection="1">
      <alignment horizontal="center" shrinkToFit="1"/>
      <protection/>
    </xf>
    <xf numFmtId="0" fontId="52" fillId="0" borderId="21" xfId="57" applyNumberFormat="1" applyFont="1" applyFill="1" applyBorder="1" applyAlignment="1" applyProtection="1">
      <alignment vertical="center" wrapText="1"/>
      <protection/>
    </xf>
    <xf numFmtId="49" fontId="52" fillId="0" borderId="14" xfId="48" applyNumberFormat="1" applyFont="1" applyFill="1" applyBorder="1" applyAlignment="1" applyProtection="1">
      <alignment horizontal="center" vertical="center" shrinkToFit="1"/>
      <protection/>
    </xf>
    <xf numFmtId="49" fontId="52" fillId="0" borderId="22" xfId="48" applyNumberFormat="1" applyFont="1" applyFill="1" applyBorder="1" applyAlignment="1" applyProtection="1">
      <alignment horizontal="center" vertical="center" shrinkToFit="1"/>
      <protection/>
    </xf>
    <xf numFmtId="0" fontId="52" fillId="0" borderId="15" xfId="57" applyNumberFormat="1" applyFont="1" applyFill="1" applyBorder="1" applyAlignment="1" applyProtection="1">
      <alignment vertical="center" wrapText="1"/>
      <protection/>
    </xf>
    <xf numFmtId="4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22" xfId="0" applyFont="1" applyBorder="1" applyAlignment="1">
      <alignment vertical="center" wrapText="1"/>
    </xf>
    <xf numFmtId="49" fontId="4" fillId="0" borderId="23" xfId="0" applyNumberFormat="1" applyFont="1" applyFill="1" applyBorder="1" applyAlignment="1" applyProtection="1">
      <alignment vertical="center" wrapText="1"/>
      <protection locked="0"/>
    </xf>
    <xf numFmtId="49" fontId="6" fillId="0" borderId="24" xfId="56" applyNumberFormat="1" applyFont="1" applyFill="1" applyBorder="1" applyAlignment="1" applyProtection="1">
      <alignment vertical="top" wrapText="1"/>
      <protection/>
    </xf>
    <xf numFmtId="4" fontId="52" fillId="0" borderId="20" xfId="66" applyNumberFormat="1" applyFont="1" applyFill="1" applyBorder="1" applyAlignment="1" applyProtection="1">
      <alignment horizontal="right" vertical="center" shrinkToFit="1"/>
      <protection/>
    </xf>
    <xf numFmtId="4" fontId="52" fillId="0" borderId="19" xfId="66" applyNumberFormat="1" applyFont="1" applyFill="1" applyBorder="1" applyAlignment="1" applyProtection="1">
      <alignment horizontal="right" vertical="center" shrinkToFit="1"/>
      <protection/>
    </xf>
    <xf numFmtId="4" fontId="2" fillId="0" borderId="0" xfId="0" applyNumberFormat="1" applyFont="1" applyFill="1" applyAlignment="1" applyProtection="1">
      <alignment/>
      <protection locked="0"/>
    </xf>
    <xf numFmtId="4" fontId="52" fillId="35" borderId="25" xfId="53" applyNumberFormat="1" applyFont="1" applyFill="1" applyBorder="1" applyAlignment="1" applyProtection="1">
      <alignment horizontal="right" shrinkToFit="1"/>
      <protection/>
    </xf>
    <xf numFmtId="4" fontId="52" fillId="0" borderId="15" xfId="66" applyNumberFormat="1" applyFont="1" applyFill="1" applyBorder="1" applyAlignment="1" applyProtection="1">
      <alignment horizontal="right" shrinkToFit="1"/>
      <protection/>
    </xf>
    <xf numFmtId="4" fontId="52" fillId="35" borderId="15" xfId="53" applyNumberFormat="1" applyFont="1" applyFill="1" applyBorder="1" applyAlignment="1" applyProtection="1">
      <alignment horizontal="right" shrinkToFit="1"/>
      <protection/>
    </xf>
    <xf numFmtId="4" fontId="52" fillId="0" borderId="21" xfId="66" applyNumberFormat="1" applyFont="1" applyFill="1" applyBorder="1" applyAlignment="1" applyProtection="1">
      <alignment horizontal="right" shrinkToFit="1"/>
      <protection/>
    </xf>
    <xf numFmtId="4" fontId="52" fillId="35" borderId="23" xfId="53" applyNumberFormat="1" applyFont="1" applyFill="1" applyBorder="1" applyAlignment="1" applyProtection="1">
      <alignment horizontal="right" shrinkToFit="1"/>
      <protection/>
    </xf>
    <xf numFmtId="4" fontId="52" fillId="0" borderId="2" xfId="66" applyNumberFormat="1" applyFont="1" applyFill="1" applyAlignment="1" applyProtection="1">
      <alignment horizontal="right" shrinkToFit="1"/>
      <protection/>
    </xf>
    <xf numFmtId="4" fontId="52" fillId="0" borderId="19" xfId="66" applyFont="1" applyFill="1" applyBorder="1" applyAlignment="1">
      <alignment horizontal="right" shrinkToFit="1"/>
      <protection/>
    </xf>
    <xf numFmtId="4" fontId="52" fillId="0" borderId="15" xfId="58" applyNumberFormat="1" applyFont="1" applyFill="1" applyBorder="1" applyAlignment="1" applyProtection="1">
      <alignment horizontal="right" shrinkToFit="1"/>
      <protection/>
    </xf>
    <xf numFmtId="9" fontId="2" fillId="0" borderId="15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9" fontId="2" fillId="0" borderId="22" xfId="0" applyNumberFormat="1" applyFont="1" applyFill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52" fillId="0" borderId="16" xfId="66" applyNumberFormat="1" applyFont="1" applyFill="1" applyBorder="1" applyAlignment="1" applyProtection="1">
      <alignment horizontal="right" vertical="center" shrinkToFit="1"/>
      <protection/>
    </xf>
    <xf numFmtId="4" fontId="60" fillId="0" borderId="15" xfId="0" applyNumberFormat="1" applyFont="1" applyFill="1" applyBorder="1" applyAlignment="1" applyProtection="1">
      <alignment vertical="center"/>
      <protection locked="0"/>
    </xf>
    <xf numFmtId="0" fontId="60" fillId="0" borderId="22" xfId="0" applyFont="1" applyBorder="1" applyAlignment="1">
      <alignment vertical="center" wrapText="1"/>
    </xf>
    <xf numFmtId="4" fontId="61" fillId="0" borderId="15" xfId="0" applyNumberFormat="1" applyFont="1" applyFill="1" applyBorder="1" applyAlignment="1" applyProtection="1">
      <alignment horizontal="right"/>
      <protection locked="0"/>
    </xf>
    <xf numFmtId="49" fontId="62" fillId="0" borderId="15" xfId="0" applyNumberFormat="1" applyFont="1" applyFill="1" applyBorder="1" applyAlignment="1" applyProtection="1">
      <alignment vertical="center" wrapText="1"/>
      <protection locked="0"/>
    </xf>
    <xf numFmtId="49" fontId="58" fillId="0" borderId="15" xfId="0" applyNumberFormat="1" applyFont="1" applyFill="1" applyBorder="1" applyAlignment="1" applyProtection="1">
      <alignment vertical="center" wrapText="1"/>
      <protection locked="0"/>
    </xf>
    <xf numFmtId="4" fontId="52" fillId="35" borderId="15" xfId="53" applyNumberFormat="1" applyFont="1" applyFill="1" applyBorder="1" applyAlignment="1" applyProtection="1">
      <alignment horizontal="right" vertical="top" shrinkToFit="1"/>
      <protection/>
    </xf>
    <xf numFmtId="4" fontId="52" fillId="35" borderId="15" xfId="53" applyNumberFormat="1" applyFont="1" applyFill="1" applyBorder="1" applyAlignment="1" applyProtection="1">
      <alignment horizontal="right" vertical="center" shrinkToFit="1"/>
      <protection/>
    </xf>
    <xf numFmtId="4" fontId="59" fillId="9" borderId="19" xfId="66" applyNumberFormat="1" applyFont="1" applyFill="1" applyBorder="1" applyAlignment="1" applyProtection="1">
      <alignment horizontal="right" vertical="center" shrinkToFit="1"/>
      <protection/>
    </xf>
    <xf numFmtId="4" fontId="52" fillId="0" borderId="0" xfId="40" applyNumberFormat="1" applyFont="1" applyFill="1" applyProtection="1">
      <alignment/>
      <protection/>
    </xf>
    <xf numFmtId="49" fontId="58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>
      <alignment horizontal="right"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 applyAlignment="1">
      <alignment horizontal="right" vertical="center" shrinkToFit="1"/>
    </xf>
    <xf numFmtId="4" fontId="52" fillId="0" borderId="0" xfId="66" applyNumberFormat="1" applyFont="1" applyFill="1" applyBorder="1" applyAlignment="1" applyProtection="1">
      <alignment horizontal="right" shrinkToFit="1"/>
      <protection/>
    </xf>
    <xf numFmtId="49" fontId="52" fillId="0" borderId="19" xfId="48" applyNumberFormat="1" applyFont="1" applyFill="1" applyBorder="1" applyAlignment="1" applyProtection="1">
      <alignment horizontal="center" vertical="center" shrinkToFit="1"/>
      <protection/>
    </xf>
    <xf numFmtId="49" fontId="52" fillId="0" borderId="15" xfId="48" applyNumberFormat="1" applyFont="1" applyFill="1" applyBorder="1" applyAlignment="1" applyProtection="1">
      <alignment horizontal="center" vertical="center" shrinkToFit="1"/>
      <protection/>
    </xf>
    <xf numFmtId="4" fontId="61" fillId="0" borderId="15" xfId="0" applyNumberFormat="1" applyFont="1" applyFill="1" applyBorder="1" applyAlignment="1" applyProtection="1">
      <alignment vertical="center"/>
      <protection locked="0"/>
    </xf>
    <xf numFmtId="0" fontId="8" fillId="15" borderId="15" xfId="87" applyFont="1" applyFill="1" applyBorder="1" applyAlignment="1" applyProtection="1">
      <alignment horizontal="center" vertical="center" wrapText="1" readingOrder="1"/>
      <protection locked="0"/>
    </xf>
    <xf numFmtId="4" fontId="52" fillId="0" borderId="16" xfId="66" applyNumberFormat="1" applyFont="1" applyFill="1" applyBorder="1" applyAlignment="1" applyProtection="1">
      <alignment horizontal="right" vertical="center" shrinkToFit="1"/>
      <protection/>
    </xf>
    <xf numFmtId="0" fontId="0" fillId="0" borderId="21" xfId="0" applyBorder="1" applyAlignment="1">
      <alignment horizontal="right" vertical="center" shrinkToFit="1"/>
    </xf>
    <xf numFmtId="49" fontId="52" fillId="0" borderId="16" xfId="48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Border="1" applyAlignment="1">
      <alignment horizontal="center" vertical="center" shrinkToFit="1"/>
    </xf>
    <xf numFmtId="0" fontId="52" fillId="0" borderId="16" xfId="57" applyNumberFormat="1" applyFont="1" applyFill="1" applyBorder="1" applyAlignment="1" applyProtection="1">
      <alignment vertical="center" wrapText="1"/>
      <protection/>
    </xf>
    <xf numFmtId="0" fontId="0" fillId="0" borderId="21" xfId="0" applyBorder="1" applyAlignment="1">
      <alignment vertical="center" wrapText="1"/>
    </xf>
    <xf numFmtId="9" fontId="2" fillId="0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4" fontId="52" fillId="0" borderId="18" xfId="58" applyNumberFormat="1" applyFont="1" applyFill="1" applyBorder="1" applyAlignment="1" applyProtection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7" xfId="0" applyBorder="1" applyAlignment="1">
      <alignment vertical="center"/>
    </xf>
    <xf numFmtId="4" fontId="52" fillId="0" borderId="26" xfId="58" applyNumberFormat="1" applyFont="1" applyFill="1" applyBorder="1" applyAlignment="1" applyProtection="1">
      <alignment horizontal="right" vertical="center" shrinkToFit="1"/>
      <protection/>
    </xf>
    <xf numFmtId="9" fontId="2" fillId="0" borderId="27" xfId="0" applyNumberFormat="1" applyFont="1" applyFill="1" applyBorder="1" applyAlignment="1" applyProtection="1">
      <alignment vertical="center"/>
      <protection locked="0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 applyAlignment="1">
      <alignment horizontal="right" vertical="center" shrinkToFit="1"/>
    </xf>
    <xf numFmtId="0" fontId="52" fillId="0" borderId="28" xfId="57" applyNumberFormat="1" applyFont="1" applyFill="1" applyBorder="1" applyAlignment="1" applyProtection="1">
      <alignment vertical="center" wrapText="1"/>
      <protection/>
    </xf>
    <xf numFmtId="49" fontId="52" fillId="0" borderId="28" xfId="48" applyNumberFormat="1" applyFont="1" applyFill="1" applyBorder="1" applyAlignment="1" applyProtection="1">
      <alignment horizontal="center" vertical="center" shrinkToFit="1"/>
      <protection/>
    </xf>
    <xf numFmtId="4" fontId="52" fillId="0" borderId="28" xfId="66" applyNumberFormat="1" applyFont="1" applyFill="1" applyBorder="1" applyAlignment="1" applyProtection="1">
      <alignment horizontal="right" vertical="center" shrinkToFit="1"/>
      <protection/>
    </xf>
    <xf numFmtId="4" fontId="52" fillId="0" borderId="17" xfId="58" applyNumberFormat="1" applyFont="1" applyFill="1" applyBorder="1" applyAlignment="1" applyProtection="1">
      <alignment horizontal="right" vertical="center" shrinkToFit="1"/>
      <protection/>
    </xf>
    <xf numFmtId="4" fontId="52" fillId="0" borderId="27" xfId="58" applyNumberFormat="1" applyFont="1" applyFill="1" applyBorder="1" applyAlignment="1" applyProtection="1">
      <alignment horizontal="right" vertical="center" shrinkToFit="1"/>
      <protection/>
    </xf>
    <xf numFmtId="4" fontId="52" fillId="0" borderId="18" xfId="66" applyNumberFormat="1" applyFont="1" applyFill="1" applyBorder="1" applyAlignment="1" applyProtection="1">
      <alignment horizontal="right" vertical="center" shrinkToFit="1"/>
      <protection/>
    </xf>
    <xf numFmtId="4" fontId="52" fillId="0" borderId="26" xfId="66" applyNumberFormat="1" applyFont="1" applyFill="1" applyBorder="1" applyAlignment="1" applyProtection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49" fontId="8" fillId="0" borderId="17" xfId="0" applyNumberFormat="1" applyFont="1" applyFill="1" applyBorder="1" applyAlignment="1" applyProtection="1">
      <alignment vertical="center" wrapText="1"/>
      <protection locked="0"/>
    </xf>
    <xf numFmtId="0" fontId="8" fillId="0" borderId="22" xfId="0" applyFont="1" applyBorder="1" applyAlignment="1">
      <alignment vertical="center" wrapText="1"/>
    </xf>
    <xf numFmtId="0" fontId="63" fillId="0" borderId="0" xfId="43" applyNumberFormat="1" applyFont="1" applyFill="1" applyAlignment="1" applyProtection="1">
      <alignment horizontal="right"/>
      <protection/>
    </xf>
    <xf numFmtId="0" fontId="64" fillId="0" borderId="0" xfId="86" applyFont="1" applyFill="1" applyAlignment="1">
      <alignment horizontal="center" vertical="center" wrapText="1"/>
      <protection/>
    </xf>
    <xf numFmtId="0" fontId="8" fillId="15" borderId="15" xfId="87" applyFont="1" applyFill="1" applyBorder="1" applyAlignment="1" applyProtection="1">
      <alignment horizontal="center" vertical="center" wrapText="1" readingOrder="1"/>
      <protection locked="0"/>
    </xf>
    <xf numFmtId="49" fontId="2" fillId="15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15" borderId="15" xfId="0" applyFill="1" applyBorder="1" applyAlignment="1">
      <alignment horizontal="center" vertical="center" wrapText="1"/>
    </xf>
    <xf numFmtId="0" fontId="8" fillId="15" borderId="15" xfId="87" applyFont="1" applyFill="1" applyBorder="1" applyAlignment="1">
      <alignment horizontal="center" vertical="center" wrapText="1"/>
      <protection/>
    </xf>
    <xf numFmtId="0" fontId="52" fillId="15" borderId="2" xfId="45" applyNumberFormat="1" applyFont="1" applyFill="1" applyProtection="1">
      <alignment horizontal="center" vertical="center" wrapText="1"/>
      <protection/>
    </xf>
    <xf numFmtId="0" fontId="52" fillId="15" borderId="2" xfId="45" applyFont="1" applyFill="1">
      <alignment horizontal="center" vertical="center" wrapText="1"/>
      <protection/>
    </xf>
    <xf numFmtId="0" fontId="52" fillId="15" borderId="19" xfId="45" applyNumberFormat="1" applyFont="1" applyFill="1" applyBorder="1" applyProtection="1">
      <alignment horizontal="center" vertical="center" wrapText="1"/>
      <protection/>
    </xf>
    <xf numFmtId="0" fontId="52" fillId="15" borderId="19" xfId="45" applyFont="1" applyFill="1" applyBorder="1">
      <alignment horizontal="center" vertical="center" wrapText="1"/>
      <protection/>
    </xf>
    <xf numFmtId="0" fontId="52" fillId="15" borderId="15" xfId="45" applyNumberFormat="1" applyFont="1" applyFill="1" applyBorder="1" applyProtection="1">
      <alignment horizontal="center" vertical="center" wrapText="1"/>
      <protection/>
    </xf>
    <xf numFmtId="0" fontId="52" fillId="15" borderId="15" xfId="45" applyFont="1" applyFill="1" applyBorder="1">
      <alignment horizontal="center" vertical="center" wrapText="1"/>
      <protection/>
    </xf>
    <xf numFmtId="49" fontId="52" fillId="0" borderId="20" xfId="48" applyNumberFormat="1" applyFont="1" applyFill="1" applyBorder="1" applyAlignment="1" applyProtection="1">
      <alignment horizontal="center" vertical="center" shrinkToFit="1"/>
      <protection/>
    </xf>
    <xf numFmtId="0" fontId="0" fillId="0" borderId="3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9" fillId="15" borderId="2" xfId="52" applyNumberFormat="1" applyFont="1" applyFill="1" applyAlignment="1" applyProtection="1">
      <alignment horizontal="left"/>
      <protection/>
    </xf>
    <xf numFmtId="0" fontId="59" fillId="15" borderId="2" xfId="52" applyFont="1" applyFill="1" applyAlignment="1">
      <alignment horizontal="left"/>
      <protection/>
    </xf>
    <xf numFmtId="4" fontId="52" fillId="0" borderId="17" xfId="58" applyNumberFormat="1" applyFont="1" applyFill="1" applyBorder="1" applyAlignment="1" applyProtection="1">
      <alignment horizontal="right" shrinkToFit="1"/>
      <protection/>
    </xf>
    <xf numFmtId="0" fontId="0" fillId="0" borderId="27" xfId="0" applyBorder="1" applyAlignment="1">
      <alignment horizontal="right" shrinkToFit="1"/>
    </xf>
    <xf numFmtId="0" fontId="0" fillId="0" borderId="22" xfId="0" applyBorder="1" applyAlignment="1">
      <alignment horizontal="right" shrinkToFit="1"/>
    </xf>
    <xf numFmtId="9" fontId="2" fillId="0" borderId="17" xfId="0" applyNumberFormat="1" applyFont="1" applyFill="1" applyBorder="1" applyAlignment="1" applyProtection="1">
      <alignment horizontal="right"/>
      <protection locked="0"/>
    </xf>
    <xf numFmtId="0" fontId="0" fillId="0" borderId="27" xfId="0" applyBorder="1" applyAlignment="1">
      <alignment horizontal="right"/>
    </xf>
    <xf numFmtId="0" fontId="0" fillId="0" borderId="22" xfId="0" applyBorder="1" applyAlignment="1">
      <alignment horizontal="right"/>
    </xf>
    <xf numFmtId="49" fontId="52" fillId="0" borderId="18" xfId="48" applyNumberFormat="1" applyFont="1" applyFill="1" applyBorder="1" applyAlignment="1" applyProtection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" fontId="52" fillId="35" borderId="17" xfId="53" applyNumberFormat="1" applyFont="1" applyFill="1" applyBorder="1" applyAlignment="1" applyProtection="1">
      <alignment horizontal="right" shrinkToFit="1"/>
      <protection/>
    </xf>
    <xf numFmtId="4" fontId="52" fillId="35" borderId="15" xfId="53" applyNumberFormat="1" applyFont="1" applyFill="1" applyBorder="1" applyAlignment="1" applyProtection="1">
      <alignment horizontal="right" shrinkToFit="1"/>
      <protection/>
    </xf>
    <xf numFmtId="0" fontId="0" fillId="0" borderId="15" xfId="0" applyBorder="1" applyAlignment="1">
      <alignment horizontal="right" shrinkToFit="1"/>
    </xf>
    <xf numFmtId="4" fontId="52" fillId="0" borderId="31" xfId="66" applyNumberFormat="1" applyFont="1" applyFill="1" applyBorder="1" applyAlignment="1" applyProtection="1">
      <alignment horizontal="right" shrinkToFit="1"/>
      <protection/>
    </xf>
    <xf numFmtId="0" fontId="0" fillId="0" borderId="32" xfId="0" applyBorder="1" applyAlignment="1">
      <alignment horizontal="right" shrinkToFit="1"/>
    </xf>
    <xf numFmtId="0" fontId="0" fillId="0" borderId="33" xfId="0" applyBorder="1" applyAlignment="1">
      <alignment horizontal="right" shrinkToFit="1"/>
    </xf>
    <xf numFmtId="49" fontId="52" fillId="0" borderId="34" xfId="48" applyNumberFormat="1" applyFont="1" applyFill="1" applyBorder="1" applyAlignment="1" applyProtection="1">
      <alignment horizontal="center" vertical="center" shrinkToFit="1"/>
      <protection/>
    </xf>
    <xf numFmtId="0" fontId="0" fillId="0" borderId="32" xfId="0" applyBorder="1" applyAlignment="1">
      <alignment horizontal="center" vertical="center" shrinkToFit="1"/>
    </xf>
    <xf numFmtId="0" fontId="2" fillId="15" borderId="15" xfId="0" applyFont="1" applyFill="1" applyBorder="1" applyAlignment="1" applyProtection="1">
      <alignment horizontal="center" vertical="center" wrapText="1"/>
      <protection locked="0"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xl63" xfId="65"/>
    <cellStyle name="xl6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3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"/>
  <sheetViews>
    <sheetView showGridLines="0" tabSelected="1" zoomScalePageLayoutView="0" workbookViewId="0" topLeftCell="A142">
      <selection activeCell="A2" sqref="A2:J2"/>
    </sheetView>
  </sheetViews>
  <sheetFormatPr defaultColWidth="9.140625" defaultRowHeight="15" outlineLevelRow="1"/>
  <cols>
    <col min="1" max="1" width="45.28125" style="2" customWidth="1"/>
    <col min="2" max="2" width="7.7109375" style="2" customWidth="1"/>
    <col min="3" max="3" width="6.421875" style="2" customWidth="1"/>
    <col min="4" max="4" width="21.57421875" style="2" customWidth="1"/>
    <col min="5" max="5" width="16.421875" style="2" customWidth="1"/>
    <col min="6" max="6" width="14.57421875" style="2" customWidth="1"/>
    <col min="7" max="7" width="15.140625" style="2" customWidth="1"/>
    <col min="8" max="8" width="13.57421875" style="2" customWidth="1"/>
    <col min="9" max="9" width="17.7109375" style="2" customWidth="1"/>
    <col min="10" max="10" width="53.00390625" style="12" customWidth="1"/>
    <col min="11" max="11" width="10.7109375" style="3" bestFit="1" customWidth="1"/>
    <col min="12" max="12" width="10.00390625" style="3" bestFit="1" customWidth="1"/>
    <col min="13" max="16384" width="9.140625" style="3" customWidth="1"/>
  </cols>
  <sheetData>
    <row r="1" spans="1:10" ht="41.25" customHeight="1">
      <c r="A1" s="128" t="s">
        <v>116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2.75" customHeight="1">
      <c r="A2" s="127" t="s">
        <v>26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40.5" customHeight="1">
      <c r="A3" s="133" t="s">
        <v>0</v>
      </c>
      <c r="B3" s="135" t="s">
        <v>10</v>
      </c>
      <c r="C3" s="137" t="s">
        <v>11</v>
      </c>
      <c r="D3" s="161" t="s">
        <v>178</v>
      </c>
      <c r="E3" s="161"/>
      <c r="F3" s="161"/>
      <c r="G3" s="129" t="s">
        <v>28</v>
      </c>
      <c r="H3" s="129"/>
      <c r="I3" s="130" t="s">
        <v>30</v>
      </c>
      <c r="J3" s="131"/>
    </row>
    <row r="4" spans="1:10" ht="109.5" customHeight="1">
      <c r="A4" s="134"/>
      <c r="B4" s="136"/>
      <c r="C4" s="138"/>
      <c r="D4" s="29" t="s">
        <v>117</v>
      </c>
      <c r="E4" s="29" t="s">
        <v>27</v>
      </c>
      <c r="F4" s="29" t="s">
        <v>118</v>
      </c>
      <c r="G4" s="99" t="s">
        <v>179</v>
      </c>
      <c r="H4" s="30" t="s">
        <v>29</v>
      </c>
      <c r="I4" s="132" t="s">
        <v>66</v>
      </c>
      <c r="J4" s="131"/>
    </row>
    <row r="5" spans="1:10" ht="13.5" customHeight="1">
      <c r="A5" s="13">
        <v>1</v>
      </c>
      <c r="B5" s="23">
        <v>2</v>
      </c>
      <c r="C5" s="25">
        <v>3</v>
      </c>
      <c r="D5" s="24">
        <v>4</v>
      </c>
      <c r="E5" s="24">
        <v>5</v>
      </c>
      <c r="F5" s="24">
        <v>6</v>
      </c>
      <c r="G5" s="14">
        <v>7</v>
      </c>
      <c r="H5" s="15">
        <v>8</v>
      </c>
      <c r="I5" s="15">
        <v>9</v>
      </c>
      <c r="J5" s="28">
        <v>10</v>
      </c>
    </row>
    <row r="6" spans="1:10" ht="15">
      <c r="A6" s="33" t="s">
        <v>52</v>
      </c>
      <c r="B6" s="34" t="s">
        <v>12</v>
      </c>
      <c r="C6" s="35"/>
      <c r="D6" s="36">
        <f aca="true" t="shared" si="0" ref="D6:I6">D7+D8+D9+D15+D16+D20+D21</f>
        <v>79157025.02000001</v>
      </c>
      <c r="E6" s="36">
        <f t="shared" si="0"/>
        <v>80729801.85</v>
      </c>
      <c r="F6" s="36">
        <f t="shared" si="0"/>
        <v>79618350.34</v>
      </c>
      <c r="G6" s="36">
        <f t="shared" si="0"/>
        <v>461325.3199999966</v>
      </c>
      <c r="H6" s="36">
        <f t="shared" si="0"/>
        <v>5.176198955288827</v>
      </c>
      <c r="I6" s="36">
        <f t="shared" si="0"/>
        <v>1572.7768299999918</v>
      </c>
      <c r="J6" s="39"/>
    </row>
    <row r="7" spans="1:11" ht="38.25" outlineLevel="1">
      <c r="A7" s="16" t="s">
        <v>21</v>
      </c>
      <c r="B7" s="53" t="s">
        <v>12</v>
      </c>
      <c r="C7" s="52" t="s">
        <v>13</v>
      </c>
      <c r="D7" s="65">
        <v>3782460.74</v>
      </c>
      <c r="E7" s="66">
        <v>4422460.74</v>
      </c>
      <c r="F7" s="66">
        <v>4402035.64</v>
      </c>
      <c r="G7" s="72">
        <f>F7-D7</f>
        <v>619574.8999999994</v>
      </c>
      <c r="H7" s="73">
        <f>F7/D7</f>
        <v>1.1638020702893004</v>
      </c>
      <c r="I7" s="74">
        <f>(E7-D7)/1000</f>
        <v>640</v>
      </c>
      <c r="J7" s="88" t="s">
        <v>67</v>
      </c>
      <c r="K7" s="7"/>
    </row>
    <row r="8" spans="1:12" ht="51" outlineLevel="1">
      <c r="A8" s="57" t="s">
        <v>22</v>
      </c>
      <c r="B8" s="26" t="s">
        <v>12</v>
      </c>
      <c r="C8" s="26" t="s">
        <v>14</v>
      </c>
      <c r="D8" s="65">
        <v>4283548.83</v>
      </c>
      <c r="E8" s="67">
        <v>4359692.68</v>
      </c>
      <c r="F8" s="66">
        <v>4355723.42</v>
      </c>
      <c r="G8" s="72">
        <f>F8-D8</f>
        <v>72174.58999999985</v>
      </c>
      <c r="H8" s="73">
        <f>F8/D8</f>
        <v>1.0168492511383371</v>
      </c>
      <c r="I8" s="74">
        <f>(E8-D8)/1000</f>
        <v>76.14384999999963</v>
      </c>
      <c r="J8" s="88" t="s">
        <v>90</v>
      </c>
      <c r="L8" s="7"/>
    </row>
    <row r="9" spans="1:11" ht="24" customHeight="1" outlineLevel="1">
      <c r="A9" s="54" t="s">
        <v>23</v>
      </c>
      <c r="B9" s="55" t="s">
        <v>12</v>
      </c>
      <c r="C9" s="56" t="s">
        <v>15</v>
      </c>
      <c r="D9" s="65">
        <v>45961742.09</v>
      </c>
      <c r="E9" s="67">
        <v>47885795.62</v>
      </c>
      <c r="F9" s="66">
        <v>47809733.2</v>
      </c>
      <c r="G9" s="72">
        <f>F9-D9</f>
        <v>1847991.1099999994</v>
      </c>
      <c r="H9" s="73">
        <f>F9/D9</f>
        <v>1.0402071598239544</v>
      </c>
      <c r="I9" s="74">
        <f>(E9-D9)/1000</f>
        <v>1924.0535299999938</v>
      </c>
      <c r="J9" s="88"/>
      <c r="K9" s="7"/>
    </row>
    <row r="10" spans="1:11" ht="24" outlineLevel="1">
      <c r="A10" s="104"/>
      <c r="B10" s="139"/>
      <c r="C10" s="159"/>
      <c r="D10" s="153"/>
      <c r="E10" s="153"/>
      <c r="F10" s="95"/>
      <c r="G10" s="144"/>
      <c r="H10" s="147"/>
      <c r="I10" s="74">
        <v>3840.39</v>
      </c>
      <c r="J10" s="89" t="s">
        <v>68</v>
      </c>
      <c r="K10" s="7"/>
    </row>
    <row r="11" spans="1:11" ht="48" outlineLevel="1">
      <c r="A11" s="114"/>
      <c r="B11" s="140"/>
      <c r="C11" s="160"/>
      <c r="D11" s="145"/>
      <c r="E11" s="145"/>
      <c r="F11" s="95"/>
      <c r="G11" s="145"/>
      <c r="H11" s="148"/>
      <c r="I11" s="74">
        <v>86.03</v>
      </c>
      <c r="J11" s="89" t="s">
        <v>120</v>
      </c>
      <c r="K11" s="7"/>
    </row>
    <row r="12" spans="1:11" ht="15" outlineLevel="1">
      <c r="A12" s="114"/>
      <c r="B12" s="140"/>
      <c r="C12" s="160"/>
      <c r="D12" s="145"/>
      <c r="E12" s="145"/>
      <c r="F12" s="95"/>
      <c r="G12" s="145"/>
      <c r="H12" s="148"/>
      <c r="I12" s="74">
        <v>10.94</v>
      </c>
      <c r="J12" s="89" t="s">
        <v>112</v>
      </c>
      <c r="K12" s="7"/>
    </row>
    <row r="13" spans="1:11" ht="24" outlineLevel="1">
      <c r="A13" s="114"/>
      <c r="B13" s="140"/>
      <c r="C13" s="160"/>
      <c r="D13" s="145"/>
      <c r="E13" s="145"/>
      <c r="F13" s="95"/>
      <c r="G13" s="145"/>
      <c r="H13" s="148"/>
      <c r="I13" s="74">
        <v>-415.18</v>
      </c>
      <c r="J13" s="89" t="s">
        <v>119</v>
      </c>
      <c r="K13" s="7"/>
    </row>
    <row r="14" spans="1:11" ht="24" outlineLevel="1">
      <c r="A14" s="105"/>
      <c r="B14" s="141"/>
      <c r="C14" s="160"/>
      <c r="D14" s="146"/>
      <c r="E14" s="146"/>
      <c r="F14" s="95"/>
      <c r="G14" s="146"/>
      <c r="H14" s="149"/>
      <c r="I14" s="74">
        <f>-1598124.92/1000</f>
        <v>-1598.12492</v>
      </c>
      <c r="J14" s="89" t="s">
        <v>91</v>
      </c>
      <c r="K14" s="7"/>
    </row>
    <row r="15" spans="1:10" ht="15" outlineLevel="1">
      <c r="A15" s="5" t="s">
        <v>60</v>
      </c>
      <c r="B15" s="96" t="s">
        <v>12</v>
      </c>
      <c r="C15" s="97" t="s">
        <v>16</v>
      </c>
      <c r="D15" s="65">
        <v>306.35</v>
      </c>
      <c r="E15" s="67">
        <v>306.35</v>
      </c>
      <c r="F15" s="66">
        <v>306.35</v>
      </c>
      <c r="G15" s="72">
        <f>F15-D15</f>
        <v>0</v>
      </c>
      <c r="H15" s="75">
        <f>F15/D15</f>
        <v>1</v>
      </c>
      <c r="I15" s="74">
        <f>E15-D15</f>
        <v>0</v>
      </c>
      <c r="J15" s="89"/>
    </row>
    <row r="16" spans="1:10" ht="38.25" outlineLevel="1">
      <c r="A16" s="5" t="s">
        <v>89</v>
      </c>
      <c r="B16" s="6" t="s">
        <v>12</v>
      </c>
      <c r="C16" s="55" t="s">
        <v>17</v>
      </c>
      <c r="D16" s="67">
        <v>4162598.34</v>
      </c>
      <c r="E16" s="69">
        <v>3976331.98</v>
      </c>
      <c r="F16" s="68">
        <v>3975871.62</v>
      </c>
      <c r="G16" s="72">
        <f>F16-D16</f>
        <v>-186726.71999999974</v>
      </c>
      <c r="H16" s="75"/>
      <c r="I16" s="74">
        <f>(E16-D16)/1000</f>
        <v>-186.26635999999988</v>
      </c>
      <c r="J16" s="89"/>
    </row>
    <row r="17" spans="1:10" ht="24" outlineLevel="1">
      <c r="A17" s="104"/>
      <c r="B17" s="102"/>
      <c r="C17" s="150"/>
      <c r="D17" s="153"/>
      <c r="E17" s="154"/>
      <c r="F17" s="156"/>
      <c r="G17" s="144"/>
      <c r="H17" s="147"/>
      <c r="I17" s="74">
        <f>245406.78/1000</f>
        <v>245.40678</v>
      </c>
      <c r="J17" s="89" t="s">
        <v>92</v>
      </c>
    </row>
    <row r="18" spans="1:10" ht="24" outlineLevel="1">
      <c r="A18" s="114"/>
      <c r="B18" s="115"/>
      <c r="C18" s="151"/>
      <c r="D18" s="145"/>
      <c r="E18" s="155"/>
      <c r="F18" s="157"/>
      <c r="G18" s="145"/>
      <c r="H18" s="148"/>
      <c r="I18" s="74">
        <f>-347704.64/1000</f>
        <v>-347.70464000000004</v>
      </c>
      <c r="J18" s="89" t="s">
        <v>91</v>
      </c>
    </row>
    <row r="19" spans="1:10" ht="24" outlineLevel="1">
      <c r="A19" s="105"/>
      <c r="B19" s="103"/>
      <c r="C19" s="152"/>
      <c r="D19" s="146"/>
      <c r="E19" s="155"/>
      <c r="F19" s="158"/>
      <c r="G19" s="146"/>
      <c r="H19" s="149"/>
      <c r="I19" s="74">
        <f>-83968.5/1000</f>
        <v>-83.9685</v>
      </c>
      <c r="J19" s="89" t="s">
        <v>119</v>
      </c>
    </row>
    <row r="20" spans="1:10" ht="45" customHeight="1" outlineLevel="1">
      <c r="A20" s="5" t="s">
        <v>24</v>
      </c>
      <c r="B20" s="6" t="s">
        <v>12</v>
      </c>
      <c r="C20" s="6" t="s">
        <v>19</v>
      </c>
      <c r="D20" s="68">
        <v>1000000</v>
      </c>
      <c r="E20" s="67">
        <v>1000000</v>
      </c>
      <c r="F20" s="70">
        <v>0</v>
      </c>
      <c r="G20" s="72">
        <f>F20-D20</f>
        <v>-1000000</v>
      </c>
      <c r="H20" s="73">
        <f>F20/D20</f>
        <v>0</v>
      </c>
      <c r="I20" s="80">
        <f>E20-D20</f>
        <v>0</v>
      </c>
      <c r="J20" s="87"/>
    </row>
    <row r="21" spans="1:15" ht="15" outlineLevel="1">
      <c r="A21" s="5" t="s">
        <v>25</v>
      </c>
      <c r="B21" s="6" t="s">
        <v>12</v>
      </c>
      <c r="C21" s="6" t="s">
        <v>20</v>
      </c>
      <c r="D21" s="71">
        <v>19966368.67</v>
      </c>
      <c r="E21" s="67">
        <v>19085214.48</v>
      </c>
      <c r="F21" s="70">
        <v>19074680.11</v>
      </c>
      <c r="G21" s="72">
        <f>F21-D21</f>
        <v>-891688.5600000024</v>
      </c>
      <c r="H21" s="73">
        <f>F21/D21</f>
        <v>0.955340474037235</v>
      </c>
      <c r="I21" s="74">
        <f>(E21-D21)/1000</f>
        <v>-881.1541900000013</v>
      </c>
      <c r="J21" s="76"/>
      <c r="O21" s="3" t="s">
        <v>59</v>
      </c>
    </row>
    <row r="22" spans="1:10" ht="23.25" customHeight="1" outlineLevel="1">
      <c r="A22" s="104"/>
      <c r="B22" s="102"/>
      <c r="C22" s="102"/>
      <c r="D22" s="100"/>
      <c r="E22" s="100"/>
      <c r="F22" s="100"/>
      <c r="G22" s="108"/>
      <c r="H22" s="106"/>
      <c r="I22" s="58">
        <f>-562482.55/1000</f>
        <v>-562.4825500000001</v>
      </c>
      <c r="J22" s="125" t="s">
        <v>69</v>
      </c>
    </row>
    <row r="23" spans="1:10" ht="15" outlineLevel="1">
      <c r="A23" s="114"/>
      <c r="B23" s="115"/>
      <c r="C23" s="115"/>
      <c r="D23" s="116"/>
      <c r="E23" s="116"/>
      <c r="F23" s="116"/>
      <c r="G23" s="110"/>
      <c r="H23" s="111"/>
      <c r="I23" s="58">
        <f>-14257.61/1000</f>
        <v>-14.257610000000001</v>
      </c>
      <c r="J23" s="126"/>
    </row>
    <row r="24" spans="1:10" ht="25.5" outlineLevel="1">
      <c r="A24" s="114"/>
      <c r="B24" s="115"/>
      <c r="C24" s="115"/>
      <c r="D24" s="116"/>
      <c r="E24" s="116"/>
      <c r="F24" s="116"/>
      <c r="G24" s="110"/>
      <c r="H24" s="111"/>
      <c r="I24" s="58">
        <f>-222040.85/1000</f>
        <v>-222.04085</v>
      </c>
      <c r="J24" s="59" t="s">
        <v>121</v>
      </c>
    </row>
    <row r="25" spans="1:10" ht="28.5" customHeight="1" outlineLevel="1">
      <c r="A25" s="114"/>
      <c r="B25" s="115"/>
      <c r="C25" s="115"/>
      <c r="D25" s="116"/>
      <c r="E25" s="116"/>
      <c r="F25" s="116"/>
      <c r="G25" s="110"/>
      <c r="H25" s="111"/>
      <c r="I25" s="78">
        <f>-494856/1000</f>
        <v>-494.856</v>
      </c>
      <c r="J25" s="79" t="s">
        <v>70</v>
      </c>
    </row>
    <row r="26" spans="1:10" ht="55.5" customHeight="1" outlineLevel="1">
      <c r="A26" s="114"/>
      <c r="B26" s="115"/>
      <c r="C26" s="115"/>
      <c r="D26" s="116"/>
      <c r="E26" s="116"/>
      <c r="F26" s="116"/>
      <c r="G26" s="110"/>
      <c r="H26" s="111"/>
      <c r="I26" s="78">
        <f>-499400/1000</f>
        <v>-499.4</v>
      </c>
      <c r="J26" s="79" t="s">
        <v>122</v>
      </c>
    </row>
    <row r="27" spans="1:10" ht="55.5" customHeight="1" outlineLevel="1">
      <c r="A27" s="114"/>
      <c r="B27" s="115"/>
      <c r="C27" s="115"/>
      <c r="D27" s="116"/>
      <c r="E27" s="116"/>
      <c r="F27" s="116"/>
      <c r="G27" s="110"/>
      <c r="H27" s="111"/>
      <c r="I27" s="78">
        <v>1.98</v>
      </c>
      <c r="J27" s="79" t="s">
        <v>93</v>
      </c>
    </row>
    <row r="28" spans="1:10" ht="55.5" customHeight="1" outlineLevel="1">
      <c r="A28" s="114"/>
      <c r="B28" s="115"/>
      <c r="C28" s="115"/>
      <c r="D28" s="116"/>
      <c r="E28" s="116"/>
      <c r="F28" s="116"/>
      <c r="G28" s="110"/>
      <c r="H28" s="111"/>
      <c r="I28" s="78">
        <v>1000</v>
      </c>
      <c r="J28" s="79" t="s">
        <v>125</v>
      </c>
    </row>
    <row r="29" spans="1:10" ht="65.25" customHeight="1" outlineLevel="1">
      <c r="A29" s="114"/>
      <c r="B29" s="115"/>
      <c r="C29" s="115"/>
      <c r="D29" s="116"/>
      <c r="E29" s="116"/>
      <c r="F29" s="116"/>
      <c r="G29" s="110"/>
      <c r="H29" s="111"/>
      <c r="I29" s="58">
        <v>-55.45</v>
      </c>
      <c r="J29" s="59" t="s">
        <v>123</v>
      </c>
    </row>
    <row r="30" spans="1:10" ht="52.5" customHeight="1" outlineLevel="1">
      <c r="A30" s="114"/>
      <c r="B30" s="115"/>
      <c r="C30" s="115"/>
      <c r="D30" s="116"/>
      <c r="E30" s="116"/>
      <c r="F30" s="116"/>
      <c r="G30" s="110"/>
      <c r="H30" s="111"/>
      <c r="I30" s="58">
        <v>-34.64</v>
      </c>
      <c r="J30" s="59" t="s">
        <v>124</v>
      </c>
    </row>
    <row r="31" spans="1:10" s="10" customFormat="1" ht="15" outlineLevel="1">
      <c r="A31" s="40" t="s">
        <v>61</v>
      </c>
      <c r="B31" s="41" t="s">
        <v>13</v>
      </c>
      <c r="C31" s="41"/>
      <c r="D31" s="42">
        <f>D32</f>
        <v>641776.61</v>
      </c>
      <c r="E31" s="42">
        <f>E32</f>
        <v>641776.61</v>
      </c>
      <c r="F31" s="42">
        <f>F32</f>
        <v>641776.61</v>
      </c>
      <c r="G31" s="42">
        <f>G32</f>
        <v>0</v>
      </c>
      <c r="H31" s="38">
        <f>F31/D31</f>
        <v>1</v>
      </c>
      <c r="I31" s="48">
        <f>E31-D31</f>
        <v>0</v>
      </c>
      <c r="J31" s="43"/>
    </row>
    <row r="32" spans="1:10" ht="15" outlineLevel="1">
      <c r="A32" s="5" t="s">
        <v>62</v>
      </c>
      <c r="B32" s="6" t="s">
        <v>13</v>
      </c>
      <c r="C32" s="6" t="s">
        <v>14</v>
      </c>
      <c r="D32" s="8">
        <v>641776.61</v>
      </c>
      <c r="E32" s="8">
        <v>641776.61</v>
      </c>
      <c r="F32" s="8">
        <v>641776.61</v>
      </c>
      <c r="G32" s="4">
        <f>F32-D32</f>
        <v>0</v>
      </c>
      <c r="H32" s="11">
        <f>F32/D32</f>
        <v>1</v>
      </c>
      <c r="I32" s="49">
        <f>E32-D32</f>
        <v>0</v>
      </c>
      <c r="J32" s="81"/>
    </row>
    <row r="33" spans="1:10" ht="25.5">
      <c r="A33" s="40" t="s">
        <v>1</v>
      </c>
      <c r="B33" s="41" t="s">
        <v>14</v>
      </c>
      <c r="C33" s="41"/>
      <c r="D33" s="42">
        <f>D34+D35+D36</f>
        <v>21667933.73</v>
      </c>
      <c r="E33" s="42">
        <f>E34+E35+E36</f>
        <v>30894525.75</v>
      </c>
      <c r="F33" s="42">
        <f>F34+F35+F36</f>
        <v>20613335.51</v>
      </c>
      <c r="G33" s="44">
        <f>F33-D33</f>
        <v>-1054598.2199999988</v>
      </c>
      <c r="H33" s="38">
        <f>F33/D33</f>
        <v>0.9513290822677812</v>
      </c>
      <c r="I33" s="48">
        <f aca="true" t="shared" si="1" ref="I33:I39">(E33-D33)/1000</f>
        <v>9226.59202</v>
      </c>
      <c r="J33" s="43"/>
    </row>
    <row r="34" spans="1:10" ht="24.75" customHeight="1" outlineLevel="1">
      <c r="A34" s="5" t="s">
        <v>32</v>
      </c>
      <c r="B34" s="6" t="s">
        <v>14</v>
      </c>
      <c r="C34" s="6" t="s">
        <v>15</v>
      </c>
      <c r="D34" s="8">
        <v>356054.17</v>
      </c>
      <c r="E34" s="8">
        <v>356054.17</v>
      </c>
      <c r="F34" s="8">
        <v>356054.17</v>
      </c>
      <c r="G34" s="4">
        <f>F34-D34</f>
        <v>0</v>
      </c>
      <c r="H34" s="11">
        <f>F34/D34</f>
        <v>1</v>
      </c>
      <c r="I34" s="49">
        <f t="shared" si="1"/>
        <v>0</v>
      </c>
      <c r="J34" s="9"/>
    </row>
    <row r="35" spans="1:10" ht="38.25" outlineLevel="1">
      <c r="A35" s="5" t="s">
        <v>31</v>
      </c>
      <c r="B35" s="6" t="s">
        <v>14</v>
      </c>
      <c r="C35" s="6" t="s">
        <v>53</v>
      </c>
      <c r="D35" s="8">
        <v>21062879.56</v>
      </c>
      <c r="E35" s="8">
        <v>30289471.58</v>
      </c>
      <c r="F35" s="8">
        <v>20008281.34</v>
      </c>
      <c r="G35" s="4">
        <f>F35-D35</f>
        <v>-1054598.2199999988</v>
      </c>
      <c r="H35" s="11">
        <f>F35/D35</f>
        <v>0.9499309571136342</v>
      </c>
      <c r="I35" s="49">
        <f t="shared" si="1"/>
        <v>9226.59202</v>
      </c>
      <c r="J35" s="61" t="s">
        <v>94</v>
      </c>
    </row>
    <row r="36" spans="1:10" ht="37.5" customHeight="1" outlineLevel="1">
      <c r="A36" s="5" t="s">
        <v>33</v>
      </c>
      <c r="B36" s="6" t="s">
        <v>14</v>
      </c>
      <c r="C36" s="6" t="s">
        <v>54</v>
      </c>
      <c r="D36" s="8">
        <v>249000</v>
      </c>
      <c r="E36" s="8">
        <v>249000</v>
      </c>
      <c r="F36" s="8">
        <v>249000</v>
      </c>
      <c r="G36" s="4">
        <f aca="true" t="shared" si="2" ref="G36:G43">F36-D36</f>
        <v>0</v>
      </c>
      <c r="H36" s="11">
        <f aca="true" t="shared" si="3" ref="H36:H43">F36/D36</f>
        <v>1</v>
      </c>
      <c r="I36" s="49">
        <f t="shared" si="1"/>
        <v>0</v>
      </c>
      <c r="J36" s="60"/>
    </row>
    <row r="37" spans="1:10" ht="15">
      <c r="A37" s="40" t="s">
        <v>2</v>
      </c>
      <c r="B37" s="41" t="s">
        <v>15</v>
      </c>
      <c r="C37" s="41"/>
      <c r="D37" s="42">
        <f>D38+D39+D42+D43</f>
        <v>28640476.99</v>
      </c>
      <c r="E37" s="42">
        <f>E38+E39+E42+E43</f>
        <v>37758065.81</v>
      </c>
      <c r="F37" s="42">
        <f>F38+F39+F42+F43</f>
        <v>37681995.81</v>
      </c>
      <c r="G37" s="44">
        <f t="shared" si="2"/>
        <v>9041518.820000004</v>
      </c>
      <c r="H37" s="38">
        <f t="shared" si="3"/>
        <v>1.315690231805738</v>
      </c>
      <c r="I37" s="48">
        <f t="shared" si="1"/>
        <v>9117.588820000004</v>
      </c>
      <c r="J37" s="43"/>
    </row>
    <row r="38" spans="1:10" ht="26.25" customHeight="1" outlineLevel="1">
      <c r="A38" s="5" t="s">
        <v>34</v>
      </c>
      <c r="B38" s="6" t="s">
        <v>15</v>
      </c>
      <c r="C38" s="6" t="s">
        <v>16</v>
      </c>
      <c r="D38" s="84">
        <v>336168</v>
      </c>
      <c r="E38" s="8">
        <v>362697</v>
      </c>
      <c r="F38" s="8">
        <v>286627</v>
      </c>
      <c r="G38" s="4">
        <f t="shared" si="2"/>
        <v>-49541</v>
      </c>
      <c r="H38" s="11">
        <f t="shared" si="3"/>
        <v>0.8526302325027962</v>
      </c>
      <c r="I38" s="49">
        <f t="shared" si="1"/>
        <v>26.529</v>
      </c>
      <c r="J38" s="9" t="s">
        <v>71</v>
      </c>
    </row>
    <row r="39" spans="1:10" ht="15" outlineLevel="1">
      <c r="A39" s="5" t="s">
        <v>35</v>
      </c>
      <c r="B39" s="6" t="s">
        <v>15</v>
      </c>
      <c r="C39" s="6" t="s">
        <v>53</v>
      </c>
      <c r="D39" s="8">
        <v>27869813.27</v>
      </c>
      <c r="E39" s="8">
        <v>37147427.27</v>
      </c>
      <c r="F39" s="8">
        <v>37147427.27</v>
      </c>
      <c r="G39" s="4">
        <f t="shared" si="2"/>
        <v>9277614.000000004</v>
      </c>
      <c r="H39" s="11">
        <f t="shared" si="3"/>
        <v>1.3328911431920765</v>
      </c>
      <c r="I39" s="49">
        <f t="shared" si="1"/>
        <v>9277.614000000003</v>
      </c>
      <c r="J39" s="9"/>
    </row>
    <row r="40" spans="1:10" ht="48" outlineLevel="1">
      <c r="A40" s="104"/>
      <c r="B40" s="102"/>
      <c r="C40" s="102"/>
      <c r="D40" s="100"/>
      <c r="E40" s="100"/>
      <c r="F40" s="100"/>
      <c r="G40" s="108"/>
      <c r="H40" s="106"/>
      <c r="I40" s="49">
        <v>2277.61</v>
      </c>
      <c r="J40" s="9" t="s">
        <v>126</v>
      </c>
    </row>
    <row r="41" spans="1:10" ht="48" outlineLevel="1">
      <c r="A41" s="105"/>
      <c r="B41" s="103"/>
      <c r="C41" s="103"/>
      <c r="D41" s="101"/>
      <c r="E41" s="101"/>
      <c r="F41" s="101"/>
      <c r="G41" s="109"/>
      <c r="H41" s="107"/>
      <c r="I41" s="49">
        <v>7000</v>
      </c>
      <c r="J41" s="9" t="s">
        <v>127</v>
      </c>
    </row>
    <row r="42" spans="1:10" ht="39.75" customHeight="1" outlineLevel="1">
      <c r="A42" s="5" t="s">
        <v>36</v>
      </c>
      <c r="B42" s="6" t="s">
        <v>15</v>
      </c>
      <c r="C42" s="6" t="s">
        <v>56</v>
      </c>
      <c r="D42" s="8">
        <v>33143.72</v>
      </c>
      <c r="E42" s="8">
        <v>16530</v>
      </c>
      <c r="F42" s="8">
        <v>16530</v>
      </c>
      <c r="G42" s="4">
        <f t="shared" si="2"/>
        <v>-16613.72</v>
      </c>
      <c r="H42" s="11">
        <f t="shared" si="3"/>
        <v>0.49873701563976525</v>
      </c>
      <c r="I42" s="49">
        <f>(E42-D42)/1000</f>
        <v>-16.61372</v>
      </c>
      <c r="J42" s="9" t="s">
        <v>95</v>
      </c>
    </row>
    <row r="43" spans="1:10" ht="15" outlineLevel="1">
      <c r="A43" s="5" t="s">
        <v>37</v>
      </c>
      <c r="B43" s="6" t="s">
        <v>15</v>
      </c>
      <c r="C43" s="6" t="s">
        <v>57</v>
      </c>
      <c r="D43" s="8">
        <v>401352</v>
      </c>
      <c r="E43" s="8">
        <v>231411.54</v>
      </c>
      <c r="F43" s="8">
        <v>231411.54</v>
      </c>
      <c r="G43" s="4">
        <f t="shared" si="2"/>
        <v>-169940.46</v>
      </c>
      <c r="H43" s="11">
        <f t="shared" si="3"/>
        <v>0.5765800095676613</v>
      </c>
      <c r="I43" s="49">
        <f>(E43-D43)/1000</f>
        <v>-169.94046</v>
      </c>
      <c r="J43" s="9"/>
    </row>
    <row r="44" spans="1:10" ht="15" outlineLevel="1">
      <c r="A44" s="104"/>
      <c r="B44" s="102"/>
      <c r="C44" s="102"/>
      <c r="D44" s="100"/>
      <c r="E44" s="100"/>
      <c r="F44" s="100"/>
      <c r="G44" s="108"/>
      <c r="H44" s="106"/>
      <c r="I44" s="49">
        <v>-30</v>
      </c>
      <c r="J44" s="9" t="s">
        <v>96</v>
      </c>
    </row>
    <row r="45" spans="1:10" ht="36" outlineLevel="1">
      <c r="A45" s="105"/>
      <c r="B45" s="103"/>
      <c r="C45" s="103"/>
      <c r="D45" s="101"/>
      <c r="E45" s="101"/>
      <c r="F45" s="101"/>
      <c r="G45" s="109"/>
      <c r="H45" s="107"/>
      <c r="I45" s="49">
        <v>-139.94</v>
      </c>
      <c r="J45" s="9" t="s">
        <v>97</v>
      </c>
    </row>
    <row r="46" spans="1:10" ht="15">
      <c r="A46" s="40" t="s">
        <v>3</v>
      </c>
      <c r="B46" s="41" t="s">
        <v>16</v>
      </c>
      <c r="C46" s="41"/>
      <c r="D46" s="42">
        <f>D47+D49+D55+D60</f>
        <v>87464644.54</v>
      </c>
      <c r="E46" s="42">
        <f>E47+E49+E55+E60</f>
        <v>248469938.11</v>
      </c>
      <c r="F46" s="42">
        <f>F47+F49+F55+F60</f>
        <v>245239279.04</v>
      </c>
      <c r="G46" s="44">
        <f>F46-D46</f>
        <v>157774634.5</v>
      </c>
      <c r="H46" s="38">
        <f>F46/D46</f>
        <v>2.8038675550535768</v>
      </c>
      <c r="I46" s="48">
        <f>(E46-D46)/1000</f>
        <v>161005.29356999998</v>
      </c>
      <c r="J46" s="45"/>
    </row>
    <row r="47" spans="1:10" ht="15" outlineLevel="1">
      <c r="A47" s="5" t="s">
        <v>38</v>
      </c>
      <c r="B47" s="6" t="s">
        <v>16</v>
      </c>
      <c r="C47" s="6" t="s">
        <v>12</v>
      </c>
      <c r="D47" s="8">
        <v>13298601.6</v>
      </c>
      <c r="E47" s="8">
        <v>14907483.92</v>
      </c>
      <c r="F47" s="8">
        <v>14907483.92</v>
      </c>
      <c r="G47" s="4">
        <f>F47-D47</f>
        <v>1608882.3200000003</v>
      </c>
      <c r="H47" s="11">
        <f>F47/D47</f>
        <v>1.1209813158099269</v>
      </c>
      <c r="I47" s="49">
        <f>(E47-D47)/1000</f>
        <v>1608.8823200000004</v>
      </c>
      <c r="J47" s="9"/>
    </row>
    <row r="48" spans="1:10" ht="24" outlineLevel="1">
      <c r="A48" s="92"/>
      <c r="B48" s="93"/>
      <c r="C48" s="93"/>
      <c r="D48" s="94"/>
      <c r="E48" s="94"/>
      <c r="F48" s="94"/>
      <c r="G48" s="90"/>
      <c r="H48" s="91"/>
      <c r="I48" s="49">
        <v>1608.88</v>
      </c>
      <c r="J48" s="9" t="s">
        <v>128</v>
      </c>
    </row>
    <row r="49" spans="1:10" ht="15" outlineLevel="1">
      <c r="A49" s="5" t="s">
        <v>39</v>
      </c>
      <c r="B49" s="6" t="s">
        <v>16</v>
      </c>
      <c r="C49" s="6" t="s">
        <v>13</v>
      </c>
      <c r="D49" s="83">
        <v>9659701.38</v>
      </c>
      <c r="E49" s="8">
        <v>136945408.34</v>
      </c>
      <c r="F49" s="63">
        <v>135512229.31</v>
      </c>
      <c r="G49" s="27">
        <f>F49-D49</f>
        <v>125852527.93</v>
      </c>
      <c r="H49" s="11">
        <f>F49/D49</f>
        <v>14.028614755169583</v>
      </c>
      <c r="I49" s="49">
        <f>(E49-D49)/1000</f>
        <v>127285.70696000001</v>
      </c>
      <c r="J49" s="9"/>
    </row>
    <row r="50" spans="1:10" ht="36" outlineLevel="1">
      <c r="A50" s="104"/>
      <c r="B50" s="102"/>
      <c r="C50" s="102"/>
      <c r="D50" s="100"/>
      <c r="E50" s="100"/>
      <c r="F50" s="100"/>
      <c r="G50" s="112"/>
      <c r="H50" s="106"/>
      <c r="I50" s="49">
        <v>619.02</v>
      </c>
      <c r="J50" s="9" t="s">
        <v>98</v>
      </c>
    </row>
    <row r="51" spans="1:10" ht="36" outlineLevel="1">
      <c r="A51" s="117"/>
      <c r="B51" s="118"/>
      <c r="C51" s="118"/>
      <c r="D51" s="119"/>
      <c r="E51" s="119"/>
      <c r="F51" s="119"/>
      <c r="G51" s="112"/>
      <c r="H51" s="113"/>
      <c r="I51" s="49">
        <f>3600+900</f>
        <v>4500</v>
      </c>
      <c r="J51" s="9" t="s">
        <v>130</v>
      </c>
    </row>
    <row r="52" spans="1:10" ht="48" outlineLevel="1">
      <c r="A52" s="117"/>
      <c r="B52" s="118"/>
      <c r="C52" s="118"/>
      <c r="D52" s="119"/>
      <c r="E52" s="119"/>
      <c r="F52" s="119"/>
      <c r="G52" s="112"/>
      <c r="H52" s="113"/>
      <c r="I52" s="49">
        <v>14938.75</v>
      </c>
      <c r="J52" s="9" t="s">
        <v>129</v>
      </c>
    </row>
    <row r="53" spans="1:10" ht="48" outlineLevel="1">
      <c r="A53" s="117"/>
      <c r="B53" s="118"/>
      <c r="C53" s="118"/>
      <c r="D53" s="119"/>
      <c r="E53" s="119"/>
      <c r="F53" s="119"/>
      <c r="G53" s="112"/>
      <c r="H53" s="113"/>
      <c r="I53" s="49">
        <v>108272.14</v>
      </c>
      <c r="J53" s="9" t="s">
        <v>131</v>
      </c>
    </row>
    <row r="54" spans="1:10" ht="36" outlineLevel="1">
      <c r="A54" s="105"/>
      <c r="B54" s="103"/>
      <c r="C54" s="103"/>
      <c r="D54" s="101"/>
      <c r="E54" s="101"/>
      <c r="F54" s="101"/>
      <c r="G54" s="109"/>
      <c r="H54" s="107"/>
      <c r="I54" s="49">
        <v>-1044.2</v>
      </c>
      <c r="J54" s="9" t="s">
        <v>132</v>
      </c>
    </row>
    <row r="55" spans="1:10" ht="15" outlineLevel="1">
      <c r="A55" s="5" t="s">
        <v>40</v>
      </c>
      <c r="B55" s="6" t="s">
        <v>16</v>
      </c>
      <c r="C55" s="6" t="s">
        <v>14</v>
      </c>
      <c r="D55" s="8">
        <v>9828516</v>
      </c>
      <c r="E55" s="8">
        <v>35571673.99</v>
      </c>
      <c r="F55" s="8">
        <v>34443370.47</v>
      </c>
      <c r="G55" s="4">
        <f>F55-D55</f>
        <v>24614854.47</v>
      </c>
      <c r="H55" s="11">
        <f>F55/D55</f>
        <v>3.5044324565376908</v>
      </c>
      <c r="I55" s="49">
        <f>(E55-D55)/1000</f>
        <v>25743.157990000003</v>
      </c>
      <c r="J55" s="9"/>
    </row>
    <row r="56" spans="1:10" ht="48" outlineLevel="1">
      <c r="A56" s="104"/>
      <c r="B56" s="102"/>
      <c r="C56" s="102"/>
      <c r="D56" s="100"/>
      <c r="E56" s="100"/>
      <c r="F56" s="100"/>
      <c r="G56" s="108"/>
      <c r="H56" s="106"/>
      <c r="I56" s="49">
        <v>-125</v>
      </c>
      <c r="J56" s="9" t="s">
        <v>99</v>
      </c>
    </row>
    <row r="57" spans="1:10" ht="48" outlineLevel="1">
      <c r="A57" s="114"/>
      <c r="B57" s="115"/>
      <c r="C57" s="115"/>
      <c r="D57" s="116"/>
      <c r="E57" s="116"/>
      <c r="F57" s="116"/>
      <c r="G57" s="110"/>
      <c r="H57" s="111"/>
      <c r="I57" s="49">
        <f>20741.63+209.51</f>
        <v>20951.14</v>
      </c>
      <c r="J57" s="9" t="s">
        <v>100</v>
      </c>
    </row>
    <row r="58" spans="1:10" ht="24" outlineLevel="1">
      <c r="A58" s="114"/>
      <c r="B58" s="115"/>
      <c r="C58" s="115"/>
      <c r="D58" s="116"/>
      <c r="E58" s="116"/>
      <c r="F58" s="116"/>
      <c r="G58" s="110"/>
      <c r="H58" s="111"/>
      <c r="I58" s="49">
        <v>4768.09</v>
      </c>
      <c r="J58" s="9" t="s">
        <v>103</v>
      </c>
    </row>
    <row r="59" spans="1:10" ht="36" outlineLevel="1">
      <c r="A59" s="114"/>
      <c r="B59" s="115"/>
      <c r="C59" s="115"/>
      <c r="D59" s="116"/>
      <c r="E59" s="116"/>
      <c r="F59" s="116"/>
      <c r="G59" s="110"/>
      <c r="H59" s="111"/>
      <c r="I59" s="49">
        <v>148.93</v>
      </c>
      <c r="J59" s="9" t="s">
        <v>133</v>
      </c>
    </row>
    <row r="60" spans="1:10" ht="25.5" outlineLevel="1">
      <c r="A60" s="5" t="s">
        <v>41</v>
      </c>
      <c r="B60" s="6" t="s">
        <v>16</v>
      </c>
      <c r="C60" s="6" t="s">
        <v>16</v>
      </c>
      <c r="D60" s="8">
        <v>54677825.56</v>
      </c>
      <c r="E60" s="8">
        <v>61045371.86</v>
      </c>
      <c r="F60" s="63">
        <v>60376195.34</v>
      </c>
      <c r="G60" s="27">
        <f>F60-D60</f>
        <v>5698369.780000001</v>
      </c>
      <c r="H60" s="11">
        <f>F60/D60</f>
        <v>1.1042171981354119</v>
      </c>
      <c r="I60" s="49">
        <f>(E60-D60)/1000</f>
        <v>6367.546299999997</v>
      </c>
      <c r="J60" s="9"/>
    </row>
    <row r="61" spans="1:10" ht="48" outlineLevel="1">
      <c r="A61" s="114"/>
      <c r="B61" s="115"/>
      <c r="C61" s="115"/>
      <c r="D61" s="116"/>
      <c r="E61" s="116"/>
      <c r="F61" s="116"/>
      <c r="G61" s="110"/>
      <c r="H61" s="111"/>
      <c r="I61" s="98">
        <v>-470.19</v>
      </c>
      <c r="J61" s="82" t="s">
        <v>101</v>
      </c>
    </row>
    <row r="62" spans="1:10" ht="36" outlineLevel="1">
      <c r="A62" s="114"/>
      <c r="B62" s="115"/>
      <c r="C62" s="115"/>
      <c r="D62" s="116"/>
      <c r="E62" s="116"/>
      <c r="F62" s="116"/>
      <c r="G62" s="110"/>
      <c r="H62" s="111"/>
      <c r="I62" s="98">
        <v>800</v>
      </c>
      <c r="J62" s="82" t="s">
        <v>134</v>
      </c>
    </row>
    <row r="63" spans="1:10" ht="27" customHeight="1" outlineLevel="1">
      <c r="A63" s="114"/>
      <c r="B63" s="115"/>
      <c r="C63" s="115"/>
      <c r="D63" s="116"/>
      <c r="E63" s="116"/>
      <c r="F63" s="116"/>
      <c r="G63" s="110"/>
      <c r="H63" s="111"/>
      <c r="I63" s="98">
        <v>10440.45</v>
      </c>
      <c r="J63" s="82" t="s">
        <v>72</v>
      </c>
    </row>
    <row r="64" spans="1:10" ht="39" customHeight="1" outlineLevel="1">
      <c r="A64" s="114"/>
      <c r="B64" s="115"/>
      <c r="C64" s="115"/>
      <c r="D64" s="116"/>
      <c r="E64" s="116"/>
      <c r="F64" s="116"/>
      <c r="G64" s="110"/>
      <c r="H64" s="111"/>
      <c r="I64" s="98">
        <v>100</v>
      </c>
      <c r="J64" s="82" t="s">
        <v>102</v>
      </c>
    </row>
    <row r="65" spans="1:10" ht="36" customHeight="1" outlineLevel="1">
      <c r="A65" s="114"/>
      <c r="B65" s="115"/>
      <c r="C65" s="115"/>
      <c r="D65" s="116"/>
      <c r="E65" s="116"/>
      <c r="F65" s="116"/>
      <c r="G65" s="110"/>
      <c r="H65" s="111"/>
      <c r="I65" s="98">
        <v>329.23</v>
      </c>
      <c r="J65" s="82" t="s">
        <v>136</v>
      </c>
    </row>
    <row r="66" spans="1:10" ht="32.25" customHeight="1" outlineLevel="1">
      <c r="A66" s="114"/>
      <c r="B66" s="115"/>
      <c r="C66" s="115"/>
      <c r="D66" s="116"/>
      <c r="E66" s="116"/>
      <c r="F66" s="116"/>
      <c r="G66" s="110"/>
      <c r="H66" s="111"/>
      <c r="I66" s="98">
        <v>-4831.94</v>
      </c>
      <c r="J66" s="82" t="s">
        <v>135</v>
      </c>
    </row>
    <row r="67" spans="1:10" ht="15">
      <c r="A67" s="40" t="s">
        <v>4</v>
      </c>
      <c r="B67" s="41" t="s">
        <v>17</v>
      </c>
      <c r="C67" s="41"/>
      <c r="D67" s="42">
        <f>D68</f>
        <v>127775</v>
      </c>
      <c r="E67" s="42">
        <f>E68</f>
        <v>3118075.7</v>
      </c>
      <c r="F67" s="42">
        <f>F68</f>
        <v>2845908</v>
      </c>
      <c r="G67" s="44">
        <f>F67-D67</f>
        <v>2718133</v>
      </c>
      <c r="H67" s="38">
        <f>F67/D67</f>
        <v>22.27280766973195</v>
      </c>
      <c r="I67" s="48">
        <f>(E67-D67)/1000</f>
        <v>2990.3007000000002</v>
      </c>
      <c r="J67" s="39"/>
    </row>
    <row r="68" spans="1:10" ht="36" outlineLevel="1">
      <c r="A68" s="104" t="s">
        <v>63</v>
      </c>
      <c r="B68" s="102" t="s">
        <v>17</v>
      </c>
      <c r="C68" s="102" t="s">
        <v>16</v>
      </c>
      <c r="D68" s="100">
        <v>127775</v>
      </c>
      <c r="E68" s="100">
        <v>3118075.7</v>
      </c>
      <c r="F68" s="100">
        <v>2845908</v>
      </c>
      <c r="G68" s="108">
        <f>F68-D68</f>
        <v>2718133</v>
      </c>
      <c r="H68" s="106">
        <f>F68/D68</f>
        <v>22.27280766973195</v>
      </c>
      <c r="I68" s="49">
        <v>2845.91</v>
      </c>
      <c r="J68" s="9" t="s">
        <v>137</v>
      </c>
    </row>
    <row r="69" spans="1:10" ht="24" outlineLevel="1">
      <c r="A69" s="105"/>
      <c r="B69" s="103"/>
      <c r="C69" s="103"/>
      <c r="D69" s="101"/>
      <c r="E69" s="101"/>
      <c r="F69" s="101"/>
      <c r="G69" s="109"/>
      <c r="H69" s="107"/>
      <c r="I69" s="49">
        <v>144.39</v>
      </c>
      <c r="J69" s="9" t="s">
        <v>138</v>
      </c>
    </row>
    <row r="70" spans="1:10" ht="15">
      <c r="A70" s="40" t="s">
        <v>5</v>
      </c>
      <c r="B70" s="41" t="s">
        <v>18</v>
      </c>
      <c r="C70" s="41"/>
      <c r="D70" s="42">
        <f>D71+D82+D94+D107+D113</f>
        <v>335654678.74</v>
      </c>
      <c r="E70" s="42">
        <f>E71+E82+E94+E107+E113</f>
        <v>336801160.69</v>
      </c>
      <c r="F70" s="42">
        <f>F71+F82+F94+F107+F113</f>
        <v>334887649.56</v>
      </c>
      <c r="G70" s="44">
        <f>F70-D70</f>
        <v>-767029.1800000072</v>
      </c>
      <c r="H70" s="38">
        <f>F70/D70</f>
        <v>0.997714826491085</v>
      </c>
      <c r="I70" s="48">
        <f>(E70-D70)/1000</f>
        <v>1146.481949999988</v>
      </c>
      <c r="J70" s="39"/>
    </row>
    <row r="71" spans="1:10" ht="15" outlineLevel="1">
      <c r="A71" s="16" t="s">
        <v>42</v>
      </c>
      <c r="B71" s="21" t="s">
        <v>18</v>
      </c>
      <c r="C71" s="21" t="s">
        <v>12</v>
      </c>
      <c r="D71" s="77">
        <v>120342463.36</v>
      </c>
      <c r="E71" s="77">
        <v>129661710.74</v>
      </c>
      <c r="F71" s="77">
        <v>129563186.13</v>
      </c>
      <c r="G71" s="19">
        <f>F71-D71</f>
        <v>9220722.769999996</v>
      </c>
      <c r="H71" s="18">
        <f>F71/D71</f>
        <v>1.0766206915876115</v>
      </c>
      <c r="I71" s="49">
        <f>D71-E71</f>
        <v>-9319247.379999995</v>
      </c>
      <c r="J71" s="17"/>
    </row>
    <row r="72" spans="1:10" ht="24" outlineLevel="1">
      <c r="A72" s="104"/>
      <c r="B72" s="102"/>
      <c r="C72" s="102"/>
      <c r="D72" s="100"/>
      <c r="E72" s="100"/>
      <c r="F72" s="100"/>
      <c r="G72" s="108"/>
      <c r="H72" s="106"/>
      <c r="I72" s="50">
        <v>-1397.75</v>
      </c>
      <c r="J72" s="17" t="s">
        <v>73</v>
      </c>
    </row>
    <row r="73" spans="1:10" ht="31.5" customHeight="1" outlineLevel="1">
      <c r="A73" s="114"/>
      <c r="B73" s="115"/>
      <c r="C73" s="115"/>
      <c r="D73" s="116"/>
      <c r="E73" s="116"/>
      <c r="F73" s="116"/>
      <c r="G73" s="110"/>
      <c r="H73" s="111"/>
      <c r="I73" s="50">
        <v>-2174.65</v>
      </c>
      <c r="J73" s="17" t="s">
        <v>74</v>
      </c>
    </row>
    <row r="74" spans="1:10" ht="58.5" customHeight="1" outlineLevel="1">
      <c r="A74" s="114"/>
      <c r="B74" s="115"/>
      <c r="C74" s="115"/>
      <c r="D74" s="116"/>
      <c r="E74" s="116"/>
      <c r="F74" s="116"/>
      <c r="G74" s="110"/>
      <c r="H74" s="111"/>
      <c r="I74" s="50">
        <v>-40</v>
      </c>
      <c r="J74" s="17" t="s">
        <v>104</v>
      </c>
    </row>
    <row r="75" spans="1:10" ht="48.75" customHeight="1" outlineLevel="1">
      <c r="A75" s="114"/>
      <c r="B75" s="115"/>
      <c r="C75" s="115"/>
      <c r="D75" s="116"/>
      <c r="E75" s="116"/>
      <c r="F75" s="116"/>
      <c r="G75" s="110"/>
      <c r="H75" s="111"/>
      <c r="I75" s="50">
        <v>790.97</v>
      </c>
      <c r="J75" s="17" t="s">
        <v>105</v>
      </c>
    </row>
    <row r="76" spans="1:10" ht="48.75" customHeight="1" outlineLevel="1">
      <c r="A76" s="114"/>
      <c r="B76" s="115"/>
      <c r="C76" s="115"/>
      <c r="D76" s="116"/>
      <c r="E76" s="116"/>
      <c r="F76" s="116"/>
      <c r="G76" s="110"/>
      <c r="H76" s="111"/>
      <c r="I76" s="50">
        <v>810.29</v>
      </c>
      <c r="J76" s="17" t="s">
        <v>106</v>
      </c>
    </row>
    <row r="77" spans="1:10" ht="51.75" customHeight="1" outlineLevel="1">
      <c r="A77" s="114"/>
      <c r="B77" s="115"/>
      <c r="C77" s="115"/>
      <c r="D77" s="116"/>
      <c r="E77" s="116"/>
      <c r="F77" s="116"/>
      <c r="G77" s="110"/>
      <c r="H77" s="111"/>
      <c r="I77" s="50">
        <v>-620.46</v>
      </c>
      <c r="J77" s="17" t="s">
        <v>109</v>
      </c>
    </row>
    <row r="78" spans="1:10" ht="42.75" customHeight="1" outlineLevel="1">
      <c r="A78" s="114"/>
      <c r="B78" s="115"/>
      <c r="C78" s="115"/>
      <c r="D78" s="116"/>
      <c r="E78" s="116"/>
      <c r="F78" s="116"/>
      <c r="G78" s="110"/>
      <c r="H78" s="111"/>
      <c r="I78" s="50">
        <v>5776.9</v>
      </c>
      <c r="J78" s="17" t="s">
        <v>107</v>
      </c>
    </row>
    <row r="79" spans="1:10" ht="42.75" customHeight="1" outlineLevel="1">
      <c r="A79" s="114"/>
      <c r="B79" s="115"/>
      <c r="C79" s="115"/>
      <c r="D79" s="116"/>
      <c r="E79" s="116"/>
      <c r="F79" s="116"/>
      <c r="G79" s="110"/>
      <c r="H79" s="111"/>
      <c r="I79" s="50">
        <v>7000</v>
      </c>
      <c r="J79" s="17" t="s">
        <v>108</v>
      </c>
    </row>
    <row r="80" spans="1:10" ht="37.5" customHeight="1" outlineLevel="1">
      <c r="A80" s="114"/>
      <c r="B80" s="115"/>
      <c r="C80" s="115"/>
      <c r="D80" s="116"/>
      <c r="E80" s="116"/>
      <c r="F80" s="116"/>
      <c r="G80" s="110"/>
      <c r="H80" s="111"/>
      <c r="I80" s="50">
        <v>-892.96</v>
      </c>
      <c r="J80" s="17" t="s">
        <v>139</v>
      </c>
    </row>
    <row r="81" spans="1:10" ht="36.75" customHeight="1" outlineLevel="1">
      <c r="A81" s="114"/>
      <c r="B81" s="115"/>
      <c r="C81" s="115"/>
      <c r="D81" s="116"/>
      <c r="E81" s="116"/>
      <c r="F81" s="116"/>
      <c r="G81" s="110"/>
      <c r="H81" s="111"/>
      <c r="I81" s="50">
        <v>66.91</v>
      </c>
      <c r="J81" s="17" t="s">
        <v>140</v>
      </c>
    </row>
    <row r="82" spans="1:10" ht="36" outlineLevel="1">
      <c r="A82" s="16" t="s">
        <v>43</v>
      </c>
      <c r="B82" s="21" t="s">
        <v>18</v>
      </c>
      <c r="C82" s="21" t="s">
        <v>13</v>
      </c>
      <c r="D82" s="77">
        <v>153214815.95</v>
      </c>
      <c r="E82" s="77">
        <v>140187429.26</v>
      </c>
      <c r="F82" s="77">
        <v>139476640.76</v>
      </c>
      <c r="G82" s="19">
        <f>F82-D82</f>
        <v>-13738175.189999998</v>
      </c>
      <c r="H82" s="18">
        <f>F82/D82</f>
        <v>0.9103338988150904</v>
      </c>
      <c r="I82" s="49">
        <f>(E82-D82)/1000</f>
        <v>-13027.386689999998</v>
      </c>
      <c r="J82" s="22" t="s">
        <v>77</v>
      </c>
    </row>
    <row r="83" spans="1:10" ht="24" outlineLevel="1">
      <c r="A83" s="104"/>
      <c r="B83" s="102"/>
      <c r="C83" s="102"/>
      <c r="D83" s="100"/>
      <c r="E83" s="100"/>
      <c r="F83" s="100"/>
      <c r="G83" s="108"/>
      <c r="H83" s="106"/>
      <c r="I83" s="50">
        <v>-2965.7</v>
      </c>
      <c r="J83" s="22" t="s">
        <v>76</v>
      </c>
    </row>
    <row r="84" spans="1:10" ht="72" outlineLevel="1">
      <c r="A84" s="117"/>
      <c r="B84" s="118"/>
      <c r="C84" s="118"/>
      <c r="D84" s="119"/>
      <c r="E84" s="119"/>
      <c r="F84" s="119"/>
      <c r="G84" s="112"/>
      <c r="H84" s="113"/>
      <c r="I84" s="50">
        <v>27.27</v>
      </c>
      <c r="J84" s="22" t="s">
        <v>110</v>
      </c>
    </row>
    <row r="85" spans="1:10" ht="60" outlineLevel="1">
      <c r="A85" s="117"/>
      <c r="B85" s="118"/>
      <c r="C85" s="118"/>
      <c r="D85" s="119"/>
      <c r="E85" s="119"/>
      <c r="F85" s="119"/>
      <c r="G85" s="112"/>
      <c r="H85" s="113"/>
      <c r="I85" s="50">
        <v>813.6</v>
      </c>
      <c r="J85" s="22" t="s">
        <v>147</v>
      </c>
    </row>
    <row r="86" spans="1:10" ht="36" outlineLevel="1">
      <c r="A86" s="114"/>
      <c r="B86" s="115"/>
      <c r="C86" s="115"/>
      <c r="D86" s="116"/>
      <c r="E86" s="116"/>
      <c r="F86" s="116"/>
      <c r="G86" s="110"/>
      <c r="H86" s="111"/>
      <c r="I86" s="50">
        <v>360.11</v>
      </c>
      <c r="J86" s="22" t="s">
        <v>88</v>
      </c>
    </row>
    <row r="87" spans="1:10" ht="53.25" customHeight="1" outlineLevel="1">
      <c r="A87" s="114"/>
      <c r="B87" s="115"/>
      <c r="C87" s="115"/>
      <c r="D87" s="116"/>
      <c r="E87" s="116"/>
      <c r="F87" s="116"/>
      <c r="G87" s="110"/>
      <c r="H87" s="111"/>
      <c r="I87" s="50">
        <v>-99.05</v>
      </c>
      <c r="J87" s="22" t="s">
        <v>141</v>
      </c>
    </row>
    <row r="88" spans="1:10" ht="36" outlineLevel="1">
      <c r="A88" s="114"/>
      <c r="B88" s="115"/>
      <c r="C88" s="115"/>
      <c r="D88" s="116"/>
      <c r="E88" s="116"/>
      <c r="F88" s="116"/>
      <c r="G88" s="110"/>
      <c r="H88" s="111"/>
      <c r="I88" s="50">
        <v>-11300</v>
      </c>
      <c r="J88" s="22" t="s">
        <v>75</v>
      </c>
    </row>
    <row r="89" spans="1:10" ht="60" outlineLevel="1">
      <c r="A89" s="114"/>
      <c r="B89" s="115"/>
      <c r="C89" s="115"/>
      <c r="D89" s="116"/>
      <c r="E89" s="116"/>
      <c r="F89" s="116"/>
      <c r="G89" s="110"/>
      <c r="H89" s="111"/>
      <c r="I89" s="50">
        <v>628.28</v>
      </c>
      <c r="J89" s="22" t="s">
        <v>142</v>
      </c>
    </row>
    <row r="90" spans="1:10" ht="27.75" customHeight="1" outlineLevel="1">
      <c r="A90" s="114"/>
      <c r="B90" s="115"/>
      <c r="C90" s="115"/>
      <c r="D90" s="116"/>
      <c r="E90" s="116"/>
      <c r="F90" s="116"/>
      <c r="G90" s="110"/>
      <c r="H90" s="111"/>
      <c r="I90" s="50">
        <v>391.4</v>
      </c>
      <c r="J90" s="22" t="s">
        <v>143</v>
      </c>
    </row>
    <row r="91" spans="1:10" ht="43.5" customHeight="1" outlineLevel="1">
      <c r="A91" s="114"/>
      <c r="B91" s="115"/>
      <c r="C91" s="115"/>
      <c r="D91" s="116"/>
      <c r="E91" s="116"/>
      <c r="F91" s="116"/>
      <c r="G91" s="110"/>
      <c r="H91" s="111"/>
      <c r="I91" s="50">
        <v>-628.28</v>
      </c>
      <c r="J91" s="22" t="s">
        <v>144</v>
      </c>
    </row>
    <row r="92" spans="1:10" ht="37.5" customHeight="1" outlineLevel="1">
      <c r="A92" s="114"/>
      <c r="B92" s="115"/>
      <c r="C92" s="115"/>
      <c r="D92" s="116"/>
      <c r="E92" s="116"/>
      <c r="F92" s="116"/>
      <c r="G92" s="110"/>
      <c r="H92" s="111"/>
      <c r="I92" s="50">
        <v>-722.38</v>
      </c>
      <c r="J92" s="22" t="s">
        <v>145</v>
      </c>
    </row>
    <row r="93" spans="1:10" ht="48" outlineLevel="1">
      <c r="A93" s="114"/>
      <c r="B93" s="115"/>
      <c r="C93" s="115"/>
      <c r="D93" s="116"/>
      <c r="E93" s="116"/>
      <c r="F93" s="116"/>
      <c r="G93" s="110"/>
      <c r="H93" s="111"/>
      <c r="I93" s="50">
        <v>467.35</v>
      </c>
      <c r="J93" s="22" t="s">
        <v>146</v>
      </c>
    </row>
    <row r="94" spans="1:10" ht="15" outlineLevel="1">
      <c r="A94" s="16" t="s">
        <v>58</v>
      </c>
      <c r="B94" s="21" t="s">
        <v>18</v>
      </c>
      <c r="C94" s="21" t="s">
        <v>14</v>
      </c>
      <c r="D94" s="20">
        <v>36901524.01</v>
      </c>
      <c r="E94" s="77">
        <v>36954299.54</v>
      </c>
      <c r="F94" s="62">
        <v>36492684.29</v>
      </c>
      <c r="G94" s="27">
        <f>F94-D94</f>
        <v>-408839.7199999988</v>
      </c>
      <c r="H94" s="18">
        <f>F94/D94</f>
        <v>0.9889207903746955</v>
      </c>
      <c r="I94" s="49">
        <f>E94-D94</f>
        <v>52775.53000000119</v>
      </c>
      <c r="J94" s="17"/>
    </row>
    <row r="95" spans="1:10" ht="24" outlineLevel="1">
      <c r="A95" s="104"/>
      <c r="B95" s="102"/>
      <c r="C95" s="102"/>
      <c r="D95" s="100"/>
      <c r="E95" s="100"/>
      <c r="F95" s="122"/>
      <c r="G95" s="120"/>
      <c r="H95" s="106"/>
      <c r="I95" s="50">
        <v>1508.23</v>
      </c>
      <c r="J95" s="17" t="s">
        <v>148</v>
      </c>
    </row>
    <row r="96" spans="1:10" ht="72" outlineLevel="1">
      <c r="A96" s="117"/>
      <c r="B96" s="118"/>
      <c r="C96" s="118"/>
      <c r="D96" s="119"/>
      <c r="E96" s="119"/>
      <c r="F96" s="123"/>
      <c r="G96" s="121"/>
      <c r="H96" s="113"/>
      <c r="I96" s="50">
        <v>-3.72</v>
      </c>
      <c r="J96" s="17" t="s">
        <v>149</v>
      </c>
    </row>
    <row r="97" spans="1:10" ht="48" outlineLevel="1">
      <c r="A97" s="114"/>
      <c r="B97" s="115"/>
      <c r="C97" s="115"/>
      <c r="D97" s="116"/>
      <c r="E97" s="116"/>
      <c r="F97" s="110"/>
      <c r="G97" s="124"/>
      <c r="H97" s="111"/>
      <c r="I97" s="50">
        <v>66.23</v>
      </c>
      <c r="J97" s="17" t="s">
        <v>150</v>
      </c>
    </row>
    <row r="98" spans="1:10" ht="36" outlineLevel="1">
      <c r="A98" s="114"/>
      <c r="B98" s="115"/>
      <c r="C98" s="115"/>
      <c r="D98" s="116"/>
      <c r="E98" s="116"/>
      <c r="F98" s="110"/>
      <c r="G98" s="124"/>
      <c r="H98" s="111"/>
      <c r="I98" s="50">
        <v>-120</v>
      </c>
      <c r="J98" s="17" t="s">
        <v>151</v>
      </c>
    </row>
    <row r="99" spans="1:10" ht="48" outlineLevel="1">
      <c r="A99" s="114"/>
      <c r="B99" s="115"/>
      <c r="C99" s="115"/>
      <c r="D99" s="116"/>
      <c r="E99" s="116"/>
      <c r="F99" s="110"/>
      <c r="G99" s="124"/>
      <c r="H99" s="111"/>
      <c r="I99" s="50">
        <v>225.67</v>
      </c>
      <c r="J99" s="17" t="s">
        <v>152</v>
      </c>
    </row>
    <row r="100" spans="1:10" ht="36" outlineLevel="1">
      <c r="A100" s="114"/>
      <c r="B100" s="115"/>
      <c r="C100" s="115"/>
      <c r="D100" s="116"/>
      <c r="E100" s="116"/>
      <c r="F100" s="110"/>
      <c r="G100" s="124"/>
      <c r="H100" s="111"/>
      <c r="I100" s="50">
        <v>285.12</v>
      </c>
      <c r="J100" s="17" t="s">
        <v>153</v>
      </c>
    </row>
    <row r="101" spans="1:10" ht="48" outlineLevel="1">
      <c r="A101" s="114"/>
      <c r="B101" s="115"/>
      <c r="C101" s="115"/>
      <c r="D101" s="116"/>
      <c r="E101" s="116"/>
      <c r="F101" s="110"/>
      <c r="G101" s="124"/>
      <c r="H101" s="111"/>
      <c r="I101" s="50">
        <v>122.2</v>
      </c>
      <c r="J101" s="17" t="s">
        <v>154</v>
      </c>
    </row>
    <row r="102" spans="1:10" ht="48" outlineLevel="1">
      <c r="A102" s="114"/>
      <c r="B102" s="115"/>
      <c r="C102" s="115"/>
      <c r="D102" s="116"/>
      <c r="E102" s="116"/>
      <c r="F102" s="110"/>
      <c r="G102" s="124"/>
      <c r="H102" s="111"/>
      <c r="I102" s="50">
        <v>125</v>
      </c>
      <c r="J102" s="17" t="s">
        <v>99</v>
      </c>
    </row>
    <row r="103" spans="1:10" ht="48" outlineLevel="1">
      <c r="A103" s="114"/>
      <c r="B103" s="115"/>
      <c r="C103" s="115"/>
      <c r="D103" s="116"/>
      <c r="E103" s="116"/>
      <c r="F103" s="110"/>
      <c r="G103" s="124"/>
      <c r="H103" s="111"/>
      <c r="I103" s="50">
        <v>-2107.29</v>
      </c>
      <c r="J103" s="17" t="s">
        <v>78</v>
      </c>
    </row>
    <row r="104" spans="1:10" ht="72" outlineLevel="1">
      <c r="A104" s="114"/>
      <c r="B104" s="115"/>
      <c r="C104" s="115"/>
      <c r="D104" s="116"/>
      <c r="E104" s="116"/>
      <c r="F104" s="110"/>
      <c r="G104" s="124"/>
      <c r="H104" s="111"/>
      <c r="I104" s="50">
        <v>-22.93</v>
      </c>
      <c r="J104" s="17" t="s">
        <v>155</v>
      </c>
    </row>
    <row r="105" spans="1:10" ht="48" outlineLevel="1">
      <c r="A105" s="114"/>
      <c r="B105" s="115"/>
      <c r="C105" s="115"/>
      <c r="D105" s="116"/>
      <c r="E105" s="116"/>
      <c r="F105" s="110"/>
      <c r="G105" s="124"/>
      <c r="H105" s="111"/>
      <c r="I105" s="50">
        <v>-222.93</v>
      </c>
      <c r="J105" s="17" t="s">
        <v>79</v>
      </c>
    </row>
    <row r="106" spans="1:10" ht="24" outlineLevel="1">
      <c r="A106" s="114"/>
      <c r="B106" s="115"/>
      <c r="C106" s="115"/>
      <c r="D106" s="116"/>
      <c r="E106" s="116"/>
      <c r="F106" s="110"/>
      <c r="G106" s="124"/>
      <c r="H106" s="111"/>
      <c r="I106" s="50">
        <v>197.2</v>
      </c>
      <c r="J106" s="17" t="s">
        <v>156</v>
      </c>
    </row>
    <row r="107" spans="1:10" ht="15" outlineLevel="1">
      <c r="A107" s="5" t="s">
        <v>44</v>
      </c>
      <c r="B107" s="6" t="s">
        <v>18</v>
      </c>
      <c r="C107" s="6" t="s">
        <v>18</v>
      </c>
      <c r="D107" s="8">
        <v>490000</v>
      </c>
      <c r="E107" s="8">
        <v>2541300</v>
      </c>
      <c r="F107" s="63">
        <v>2296307.75</v>
      </c>
      <c r="G107" s="27">
        <f>F107-D107</f>
        <v>1806307.75</v>
      </c>
      <c r="H107" s="11">
        <f>F107/D107</f>
        <v>4.686342346938775</v>
      </c>
      <c r="I107" s="49">
        <f>E107-D107</f>
        <v>2051300</v>
      </c>
      <c r="J107" s="9"/>
    </row>
    <row r="108" spans="1:10" ht="24" outlineLevel="1">
      <c r="A108" s="104"/>
      <c r="B108" s="102"/>
      <c r="C108" s="102"/>
      <c r="D108" s="100"/>
      <c r="E108" s="100"/>
      <c r="F108" s="122"/>
      <c r="G108" s="120"/>
      <c r="H108" s="106"/>
      <c r="I108" s="49">
        <v>220.34</v>
      </c>
      <c r="J108" s="9" t="s">
        <v>157</v>
      </c>
    </row>
    <row r="109" spans="1:10" ht="36" outlineLevel="1">
      <c r="A109" s="117"/>
      <c r="B109" s="118"/>
      <c r="C109" s="118"/>
      <c r="D109" s="119"/>
      <c r="E109" s="119"/>
      <c r="F109" s="123"/>
      <c r="G109" s="121"/>
      <c r="H109" s="113"/>
      <c r="I109" s="49">
        <v>-95.34</v>
      </c>
      <c r="J109" s="9" t="s">
        <v>158</v>
      </c>
    </row>
    <row r="110" spans="1:10" ht="60" outlineLevel="1">
      <c r="A110" s="117"/>
      <c r="B110" s="118"/>
      <c r="C110" s="118"/>
      <c r="D110" s="119"/>
      <c r="E110" s="119"/>
      <c r="F110" s="123"/>
      <c r="G110" s="121"/>
      <c r="H110" s="113"/>
      <c r="I110" s="49">
        <v>-150</v>
      </c>
      <c r="J110" s="9" t="s">
        <v>111</v>
      </c>
    </row>
    <row r="111" spans="1:10" ht="48" outlineLevel="1">
      <c r="A111" s="117"/>
      <c r="B111" s="118"/>
      <c r="C111" s="118"/>
      <c r="D111" s="119"/>
      <c r="E111" s="119"/>
      <c r="F111" s="123"/>
      <c r="G111" s="121"/>
      <c r="H111" s="113"/>
      <c r="I111" s="49">
        <v>279.6</v>
      </c>
      <c r="J111" s="9" t="s">
        <v>159</v>
      </c>
    </row>
    <row r="112" spans="1:10" ht="48" outlineLevel="1">
      <c r="A112" s="117"/>
      <c r="B112" s="118"/>
      <c r="C112" s="118"/>
      <c r="D112" s="119"/>
      <c r="E112" s="119"/>
      <c r="F112" s="123"/>
      <c r="G112" s="121"/>
      <c r="H112" s="113"/>
      <c r="I112" s="49">
        <v>1796.7</v>
      </c>
      <c r="J112" s="9" t="s">
        <v>160</v>
      </c>
    </row>
    <row r="113" spans="1:10" ht="15" outlineLevel="1">
      <c r="A113" s="5" t="s">
        <v>45</v>
      </c>
      <c r="B113" s="6" t="s">
        <v>18</v>
      </c>
      <c r="C113" s="6" t="s">
        <v>53</v>
      </c>
      <c r="D113" s="8">
        <v>24705875.42</v>
      </c>
      <c r="E113" s="8">
        <v>27456421.15</v>
      </c>
      <c r="F113" s="63">
        <v>27058830.63</v>
      </c>
      <c r="G113" s="27">
        <f>F113-D113</f>
        <v>2352955.209999997</v>
      </c>
      <c r="H113" s="11">
        <f>F113/D113</f>
        <v>1.0952386899876951</v>
      </c>
      <c r="I113" s="49">
        <f>(E113-D113)/1000</f>
        <v>2750.5457299999966</v>
      </c>
      <c r="J113" s="9"/>
    </row>
    <row r="114" spans="1:10" ht="36" outlineLevel="1">
      <c r="A114" s="104"/>
      <c r="B114" s="102"/>
      <c r="C114" s="102"/>
      <c r="D114" s="100"/>
      <c r="E114" s="100"/>
      <c r="F114" s="122"/>
      <c r="G114" s="120"/>
      <c r="H114" s="106"/>
      <c r="I114" s="49">
        <v>3010.93</v>
      </c>
      <c r="J114" s="9" t="s">
        <v>161</v>
      </c>
    </row>
    <row r="115" spans="1:10" ht="38.25" customHeight="1" outlineLevel="1">
      <c r="A115" s="117"/>
      <c r="B115" s="118"/>
      <c r="C115" s="118"/>
      <c r="D115" s="119"/>
      <c r="E115" s="119"/>
      <c r="F115" s="123"/>
      <c r="G115" s="121"/>
      <c r="H115" s="113"/>
      <c r="I115" s="49">
        <v>-505.76</v>
      </c>
      <c r="J115" s="9" t="s">
        <v>162</v>
      </c>
    </row>
    <row r="116" spans="1:10" ht="48" outlineLevel="1">
      <c r="A116" s="117"/>
      <c r="B116" s="118"/>
      <c r="C116" s="118"/>
      <c r="D116" s="119"/>
      <c r="E116" s="119"/>
      <c r="F116" s="123"/>
      <c r="G116" s="121"/>
      <c r="H116" s="113"/>
      <c r="I116" s="49">
        <v>25</v>
      </c>
      <c r="J116" s="9" t="s">
        <v>80</v>
      </c>
    </row>
    <row r="117" spans="1:10" ht="48" outlineLevel="1">
      <c r="A117" s="117"/>
      <c r="B117" s="118"/>
      <c r="C117" s="118"/>
      <c r="D117" s="119"/>
      <c r="E117" s="119"/>
      <c r="F117" s="123"/>
      <c r="G117" s="121"/>
      <c r="H117" s="113"/>
      <c r="I117" s="49">
        <v>-635.29</v>
      </c>
      <c r="J117" s="9" t="s">
        <v>163</v>
      </c>
    </row>
    <row r="118" spans="1:10" ht="36" outlineLevel="1">
      <c r="A118" s="117"/>
      <c r="B118" s="118"/>
      <c r="C118" s="118"/>
      <c r="D118" s="119"/>
      <c r="E118" s="119"/>
      <c r="F118" s="123"/>
      <c r="G118" s="121"/>
      <c r="H118" s="113"/>
      <c r="I118" s="49">
        <v>-50.1</v>
      </c>
      <c r="J118" s="9" t="s">
        <v>164</v>
      </c>
    </row>
    <row r="119" spans="1:10" ht="24" outlineLevel="1">
      <c r="A119" s="117"/>
      <c r="B119" s="118"/>
      <c r="C119" s="118"/>
      <c r="D119" s="119"/>
      <c r="E119" s="119"/>
      <c r="F119" s="123"/>
      <c r="G119" s="121"/>
      <c r="H119" s="113"/>
      <c r="I119" s="49">
        <v>-5.84</v>
      </c>
      <c r="J119" s="9" t="s">
        <v>165</v>
      </c>
    </row>
    <row r="120" spans="1:10" ht="36" outlineLevel="1">
      <c r="A120" s="117"/>
      <c r="B120" s="118"/>
      <c r="C120" s="118"/>
      <c r="D120" s="119"/>
      <c r="E120" s="119"/>
      <c r="F120" s="123"/>
      <c r="G120" s="121"/>
      <c r="H120" s="113"/>
      <c r="I120" s="49">
        <v>911.6</v>
      </c>
      <c r="J120" s="9" t="s">
        <v>166</v>
      </c>
    </row>
    <row r="121" spans="1:10" ht="15">
      <c r="A121" s="40" t="s">
        <v>6</v>
      </c>
      <c r="B121" s="41" t="s">
        <v>55</v>
      </c>
      <c r="C121" s="41"/>
      <c r="D121" s="42">
        <f>D122</f>
        <v>16021796.29</v>
      </c>
      <c r="E121" s="42">
        <f>E122</f>
        <v>16583084.23</v>
      </c>
      <c r="F121" s="85">
        <f>F122</f>
        <v>16554432.04</v>
      </c>
      <c r="G121" s="37">
        <f>F121-D121</f>
        <v>532635.75</v>
      </c>
      <c r="H121" s="38">
        <f>F121/D121</f>
        <v>1.0332444465251656</v>
      </c>
      <c r="I121" s="48">
        <f>(E121-D121)/1000</f>
        <v>561.2879400000013</v>
      </c>
      <c r="J121" s="43"/>
    </row>
    <row r="122" spans="1:10" ht="15" outlineLevel="1">
      <c r="A122" s="5" t="s">
        <v>46</v>
      </c>
      <c r="B122" s="6" t="s">
        <v>55</v>
      </c>
      <c r="C122" s="6" t="s">
        <v>12</v>
      </c>
      <c r="D122" s="8">
        <v>16021796.29</v>
      </c>
      <c r="E122" s="8">
        <v>16583084.23</v>
      </c>
      <c r="F122" s="8">
        <v>16554432.04</v>
      </c>
      <c r="G122" s="4">
        <f>F122-D122</f>
        <v>532635.75</v>
      </c>
      <c r="H122" s="11">
        <f>F122/D122</f>
        <v>1.0332444465251656</v>
      </c>
      <c r="I122" s="49">
        <f>(E122-D122)/1000</f>
        <v>561.2879400000013</v>
      </c>
      <c r="J122" s="9"/>
    </row>
    <row r="123" spans="1:10" ht="48" outlineLevel="1">
      <c r="A123" s="104"/>
      <c r="B123" s="102"/>
      <c r="C123" s="102"/>
      <c r="D123" s="100"/>
      <c r="E123" s="100"/>
      <c r="F123" s="100"/>
      <c r="G123" s="108"/>
      <c r="H123" s="106"/>
      <c r="I123" s="49">
        <v>8.23</v>
      </c>
      <c r="J123" s="9" t="s">
        <v>81</v>
      </c>
    </row>
    <row r="124" spans="1:10" ht="48" outlineLevel="1">
      <c r="A124" s="114"/>
      <c r="B124" s="115"/>
      <c r="C124" s="115"/>
      <c r="D124" s="116"/>
      <c r="E124" s="116"/>
      <c r="F124" s="116"/>
      <c r="G124" s="110"/>
      <c r="H124" s="111"/>
      <c r="I124" s="49">
        <v>46.87</v>
      </c>
      <c r="J124" s="9" t="s">
        <v>82</v>
      </c>
    </row>
    <row r="125" spans="1:10" ht="24" outlineLevel="1">
      <c r="A125" s="114"/>
      <c r="B125" s="115"/>
      <c r="C125" s="115"/>
      <c r="D125" s="116"/>
      <c r="E125" s="116"/>
      <c r="F125" s="116"/>
      <c r="G125" s="110"/>
      <c r="H125" s="111"/>
      <c r="I125" s="49">
        <v>216.19</v>
      </c>
      <c r="J125" s="9" t="s">
        <v>168</v>
      </c>
    </row>
    <row r="126" spans="1:10" ht="60" outlineLevel="1">
      <c r="A126" s="114"/>
      <c r="B126" s="115"/>
      <c r="C126" s="115"/>
      <c r="D126" s="116"/>
      <c r="E126" s="116"/>
      <c r="F126" s="116"/>
      <c r="G126" s="110"/>
      <c r="H126" s="111"/>
      <c r="I126" s="49">
        <v>290</v>
      </c>
      <c r="J126" s="9" t="s">
        <v>167</v>
      </c>
    </row>
    <row r="127" spans="1:10" ht="15">
      <c r="A127" s="40" t="s">
        <v>7</v>
      </c>
      <c r="B127" s="41" t="s">
        <v>56</v>
      </c>
      <c r="C127" s="41"/>
      <c r="D127" s="42">
        <f>D128+D129+D130</f>
        <v>24055802.3</v>
      </c>
      <c r="E127" s="42">
        <f>E128+E129+E130</f>
        <v>23199689.64</v>
      </c>
      <c r="F127" s="85">
        <f>F128+F129+F130</f>
        <v>19899882.630000003</v>
      </c>
      <c r="G127" s="37">
        <f>F127-D127</f>
        <v>-4155919.669999998</v>
      </c>
      <c r="H127" s="38">
        <f>F127/D127</f>
        <v>0.8272383677679294</v>
      </c>
      <c r="I127" s="48">
        <f>(E127-D127)/1000</f>
        <v>-856.1126600000001</v>
      </c>
      <c r="J127" s="39"/>
    </row>
    <row r="128" spans="1:10" ht="15" outlineLevel="1">
      <c r="A128" s="5" t="s">
        <v>47</v>
      </c>
      <c r="B128" s="6" t="s">
        <v>56</v>
      </c>
      <c r="C128" s="6" t="s">
        <v>12</v>
      </c>
      <c r="D128" s="8">
        <v>52000</v>
      </c>
      <c r="E128" s="8">
        <v>61775.14</v>
      </c>
      <c r="F128" s="8">
        <v>61774.57</v>
      </c>
      <c r="G128" s="4">
        <f>F128-D128</f>
        <v>9774.57</v>
      </c>
      <c r="H128" s="11">
        <f>F128/D128</f>
        <v>1.1879725</v>
      </c>
      <c r="I128" s="49">
        <f>E128-D128</f>
        <v>9775.14</v>
      </c>
      <c r="J128" s="9" t="s">
        <v>113</v>
      </c>
    </row>
    <row r="129" spans="1:10" ht="60" outlineLevel="1">
      <c r="A129" s="5" t="s">
        <v>48</v>
      </c>
      <c r="B129" s="6" t="s">
        <v>56</v>
      </c>
      <c r="C129" s="6" t="s">
        <v>14</v>
      </c>
      <c r="D129" s="8">
        <v>12157500</v>
      </c>
      <c r="E129" s="8">
        <v>11950000</v>
      </c>
      <c r="F129" s="8">
        <v>10676601.55</v>
      </c>
      <c r="G129" s="4">
        <f>F129-D129</f>
        <v>-1480898.4499999993</v>
      </c>
      <c r="H129" s="11">
        <f>F129/D129</f>
        <v>0.8781905449311126</v>
      </c>
      <c r="I129" s="49">
        <f>E129-D129</f>
        <v>-207500</v>
      </c>
      <c r="J129" s="9" t="s">
        <v>169</v>
      </c>
    </row>
    <row r="130" spans="1:10" ht="15" outlineLevel="1">
      <c r="A130" s="5" t="s">
        <v>49</v>
      </c>
      <c r="B130" s="6" t="s">
        <v>56</v>
      </c>
      <c r="C130" s="6" t="s">
        <v>15</v>
      </c>
      <c r="D130" s="8">
        <v>11846302.3</v>
      </c>
      <c r="E130" s="8">
        <v>11187914.5</v>
      </c>
      <c r="F130" s="8">
        <v>9161506.51</v>
      </c>
      <c r="G130" s="4">
        <f>F130-D130</f>
        <v>-2684795.790000001</v>
      </c>
      <c r="H130" s="11">
        <f>F130/D130</f>
        <v>0.7733642345088559</v>
      </c>
      <c r="I130" s="49">
        <f>E130-D130</f>
        <v>-658387.8000000007</v>
      </c>
      <c r="J130" s="9"/>
    </row>
    <row r="131" spans="1:10" ht="48" outlineLevel="1">
      <c r="A131" s="104"/>
      <c r="B131" s="102"/>
      <c r="C131" s="102"/>
      <c r="D131" s="100"/>
      <c r="E131" s="100"/>
      <c r="F131" s="100"/>
      <c r="G131" s="108"/>
      <c r="H131" s="106"/>
      <c r="I131" s="49">
        <v>-65.2</v>
      </c>
      <c r="J131" s="9" t="s">
        <v>170</v>
      </c>
    </row>
    <row r="132" spans="1:10" ht="48" outlineLevel="1">
      <c r="A132" s="117"/>
      <c r="B132" s="118"/>
      <c r="C132" s="118"/>
      <c r="D132" s="119"/>
      <c r="E132" s="119"/>
      <c r="F132" s="119"/>
      <c r="G132" s="112"/>
      <c r="H132" s="113"/>
      <c r="I132" s="49">
        <v>0.049</v>
      </c>
      <c r="J132" s="9" t="s">
        <v>171</v>
      </c>
    </row>
    <row r="133" spans="1:10" ht="48" outlineLevel="1">
      <c r="A133" s="117"/>
      <c r="B133" s="118"/>
      <c r="C133" s="118"/>
      <c r="D133" s="119"/>
      <c r="E133" s="119"/>
      <c r="F133" s="119"/>
      <c r="G133" s="112"/>
      <c r="H133" s="113"/>
      <c r="I133" s="49">
        <v>-704.6</v>
      </c>
      <c r="J133" s="9" t="s">
        <v>172</v>
      </c>
    </row>
    <row r="134" spans="1:10" ht="36" outlineLevel="1">
      <c r="A134" s="117"/>
      <c r="B134" s="118"/>
      <c r="C134" s="118"/>
      <c r="D134" s="119"/>
      <c r="E134" s="119"/>
      <c r="F134" s="119"/>
      <c r="G134" s="112"/>
      <c r="H134" s="113"/>
      <c r="I134" s="49">
        <v>71.2</v>
      </c>
      <c r="J134" s="9" t="s">
        <v>83</v>
      </c>
    </row>
    <row r="135" spans="1:10" ht="72" outlineLevel="1">
      <c r="A135" s="117"/>
      <c r="B135" s="118"/>
      <c r="C135" s="118"/>
      <c r="D135" s="119"/>
      <c r="E135" s="119"/>
      <c r="F135" s="119"/>
      <c r="G135" s="112"/>
      <c r="H135" s="113"/>
      <c r="I135" s="49">
        <v>19.8</v>
      </c>
      <c r="J135" s="9" t="s">
        <v>173</v>
      </c>
    </row>
    <row r="136" spans="1:10" ht="72" outlineLevel="1">
      <c r="A136" s="117"/>
      <c r="B136" s="118"/>
      <c r="C136" s="118"/>
      <c r="D136" s="119"/>
      <c r="E136" s="119"/>
      <c r="F136" s="119"/>
      <c r="G136" s="112"/>
      <c r="H136" s="113"/>
      <c r="I136" s="49">
        <v>0.57</v>
      </c>
      <c r="J136" s="9" t="s">
        <v>174</v>
      </c>
    </row>
    <row r="137" spans="1:10" ht="36" outlineLevel="1">
      <c r="A137" s="117"/>
      <c r="B137" s="118"/>
      <c r="C137" s="118"/>
      <c r="D137" s="119"/>
      <c r="E137" s="119"/>
      <c r="F137" s="119"/>
      <c r="G137" s="112"/>
      <c r="H137" s="113"/>
      <c r="I137" s="49">
        <v>19.8</v>
      </c>
      <c r="J137" s="9" t="s">
        <v>175</v>
      </c>
    </row>
    <row r="138" spans="1:10" ht="15">
      <c r="A138" s="40" t="s">
        <v>65</v>
      </c>
      <c r="B138" s="41" t="s">
        <v>19</v>
      </c>
      <c r="C138" s="41"/>
      <c r="D138" s="42">
        <f>D139+D140</f>
        <v>30349576.19</v>
      </c>
      <c r="E138" s="42">
        <f>E139+E140</f>
        <v>35659643.42</v>
      </c>
      <c r="F138" s="85">
        <f>F139+F140</f>
        <v>35617143.42</v>
      </c>
      <c r="G138" s="37">
        <f>F138-D138</f>
        <v>5267567.23</v>
      </c>
      <c r="H138" s="38">
        <f>F138/D138</f>
        <v>1.1735631231560866</v>
      </c>
      <c r="I138" s="48">
        <f>(E138-D138)/1000</f>
        <v>5310.067230000001</v>
      </c>
      <c r="J138" s="39"/>
    </row>
    <row r="139" spans="1:10" ht="25.5" outlineLevel="1">
      <c r="A139" s="5" t="s">
        <v>50</v>
      </c>
      <c r="B139" s="6" t="s">
        <v>19</v>
      </c>
      <c r="C139" s="6" t="s">
        <v>12</v>
      </c>
      <c r="D139" s="8">
        <v>520000</v>
      </c>
      <c r="E139" s="8">
        <v>520000</v>
      </c>
      <c r="F139" s="8">
        <v>517500</v>
      </c>
      <c r="G139" s="4">
        <f>F139-D139</f>
        <v>-2500</v>
      </c>
      <c r="H139" s="11">
        <f>F139/D139</f>
        <v>0.9951923076923077</v>
      </c>
      <c r="I139" s="49">
        <f>E139-D139</f>
        <v>0</v>
      </c>
      <c r="J139" s="9" t="s">
        <v>114</v>
      </c>
    </row>
    <row r="140" spans="1:10" ht="15" outlineLevel="1">
      <c r="A140" s="5" t="s">
        <v>64</v>
      </c>
      <c r="B140" s="6" t="s">
        <v>19</v>
      </c>
      <c r="C140" s="6" t="s">
        <v>13</v>
      </c>
      <c r="D140" s="8">
        <v>29829576.19</v>
      </c>
      <c r="E140" s="8">
        <v>35139643.42</v>
      </c>
      <c r="F140" s="8">
        <v>35099643.42</v>
      </c>
      <c r="G140" s="4">
        <f>F140-D140</f>
        <v>5270067.23</v>
      </c>
      <c r="H140" s="11">
        <f>F140/D140</f>
        <v>1.1766725479581814</v>
      </c>
      <c r="I140" s="49">
        <f>(E140-D140)/1000</f>
        <v>5310.067230000001</v>
      </c>
      <c r="J140" s="9"/>
    </row>
    <row r="141" spans="1:10" ht="48" outlineLevel="1">
      <c r="A141" s="114"/>
      <c r="B141" s="115"/>
      <c r="C141" s="115"/>
      <c r="D141" s="116"/>
      <c r="E141" s="116"/>
      <c r="F141" s="116"/>
      <c r="G141" s="110"/>
      <c r="H141" s="111"/>
      <c r="I141" s="49">
        <v>-7.27</v>
      </c>
      <c r="J141" s="9" t="s">
        <v>84</v>
      </c>
    </row>
    <row r="142" spans="1:10" ht="48" outlineLevel="1">
      <c r="A142" s="114"/>
      <c r="B142" s="115"/>
      <c r="C142" s="115"/>
      <c r="D142" s="116"/>
      <c r="E142" s="116"/>
      <c r="F142" s="116"/>
      <c r="G142" s="110"/>
      <c r="H142" s="111"/>
      <c r="I142" s="49">
        <v>-128.25</v>
      </c>
      <c r="J142" s="9" t="s">
        <v>85</v>
      </c>
    </row>
    <row r="143" spans="1:10" ht="36" outlineLevel="1">
      <c r="A143" s="114"/>
      <c r="B143" s="115"/>
      <c r="C143" s="115"/>
      <c r="D143" s="116"/>
      <c r="E143" s="116"/>
      <c r="F143" s="116"/>
      <c r="G143" s="110"/>
      <c r="H143" s="111"/>
      <c r="I143" s="49">
        <v>141</v>
      </c>
      <c r="J143" s="9" t="s">
        <v>86</v>
      </c>
    </row>
    <row r="144" spans="1:10" ht="48" outlineLevel="1">
      <c r="A144" s="114"/>
      <c r="B144" s="115"/>
      <c r="C144" s="115"/>
      <c r="D144" s="116"/>
      <c r="E144" s="116"/>
      <c r="F144" s="116"/>
      <c r="G144" s="110"/>
      <c r="H144" s="111"/>
      <c r="I144" s="49">
        <v>804.59</v>
      </c>
      <c r="J144" s="9" t="s">
        <v>109</v>
      </c>
    </row>
    <row r="145" spans="1:10" ht="72" outlineLevel="1">
      <c r="A145" s="114"/>
      <c r="B145" s="115"/>
      <c r="C145" s="115"/>
      <c r="D145" s="116"/>
      <c r="E145" s="116"/>
      <c r="F145" s="116"/>
      <c r="G145" s="110"/>
      <c r="H145" s="111"/>
      <c r="I145" s="49">
        <v>4500</v>
      </c>
      <c r="J145" s="9" t="s">
        <v>176</v>
      </c>
    </row>
    <row r="146" spans="1:10" ht="15">
      <c r="A146" s="40" t="s">
        <v>8</v>
      </c>
      <c r="B146" s="41" t="s">
        <v>57</v>
      </c>
      <c r="C146" s="41"/>
      <c r="D146" s="42">
        <f>D147</f>
        <v>5712974.21</v>
      </c>
      <c r="E146" s="42">
        <f>E147</f>
        <v>7049427.34</v>
      </c>
      <c r="F146" s="85">
        <f>F147</f>
        <v>7049111.24</v>
      </c>
      <c r="G146" s="37">
        <f>F146-D146</f>
        <v>1336137.0300000003</v>
      </c>
      <c r="H146" s="38">
        <f>F146/D146</f>
        <v>1.2338776582714523</v>
      </c>
      <c r="I146" s="48">
        <f>(E146-D146)/1000</f>
        <v>1336.4531299999999</v>
      </c>
      <c r="J146" s="46"/>
    </row>
    <row r="147" spans="1:10" ht="15" outlineLevel="1">
      <c r="A147" s="5" t="s">
        <v>51</v>
      </c>
      <c r="B147" s="6" t="s">
        <v>57</v>
      </c>
      <c r="C147" s="6" t="s">
        <v>13</v>
      </c>
      <c r="D147" s="8">
        <v>5712974.21</v>
      </c>
      <c r="E147" s="8">
        <v>7049427.34</v>
      </c>
      <c r="F147" s="8">
        <v>7049111.24</v>
      </c>
      <c r="G147" s="4">
        <f>F147-D147</f>
        <v>1336137.0300000003</v>
      </c>
      <c r="H147" s="11">
        <f>F147/D147</f>
        <v>1.2338776582714523</v>
      </c>
      <c r="I147" s="49">
        <v>1336.45</v>
      </c>
      <c r="J147" s="9"/>
    </row>
    <row r="148" spans="1:10" ht="24" outlineLevel="1">
      <c r="A148" s="104"/>
      <c r="B148" s="102"/>
      <c r="C148" s="102"/>
      <c r="D148" s="100"/>
      <c r="E148" s="100"/>
      <c r="F148" s="100"/>
      <c r="G148" s="108"/>
      <c r="H148" s="106"/>
      <c r="I148" s="49">
        <v>1327.72</v>
      </c>
      <c r="J148" s="9" t="s">
        <v>115</v>
      </c>
    </row>
    <row r="149" spans="1:10" ht="48" outlineLevel="1">
      <c r="A149" s="114"/>
      <c r="B149" s="115"/>
      <c r="C149" s="115"/>
      <c r="D149" s="116"/>
      <c r="E149" s="116"/>
      <c r="F149" s="116"/>
      <c r="G149" s="110"/>
      <c r="H149" s="111"/>
      <c r="I149" s="49">
        <v>93.81</v>
      </c>
      <c r="J149" s="9" t="s">
        <v>87</v>
      </c>
    </row>
    <row r="150" spans="1:10" ht="48" outlineLevel="1">
      <c r="A150" s="105"/>
      <c r="B150" s="103"/>
      <c r="C150" s="103"/>
      <c r="D150" s="101"/>
      <c r="E150" s="101"/>
      <c r="F150" s="101"/>
      <c r="G150" s="109"/>
      <c r="H150" s="107"/>
      <c r="I150" s="49">
        <v>-85.08</v>
      </c>
      <c r="J150" s="9" t="s">
        <v>177</v>
      </c>
    </row>
    <row r="151" spans="1:10" ht="12.75" customHeight="1">
      <c r="A151" s="142" t="s">
        <v>9</v>
      </c>
      <c r="B151" s="143"/>
      <c r="C151" s="143"/>
      <c r="D151" s="47">
        <f>D6+D31+D33+D37+D46+D67+D70+D121+D127++D138+D146</f>
        <v>629494459.62</v>
      </c>
      <c r="E151" s="47">
        <f>E6+E31+E33+E37+E46+E67+E70+E121+E127++E138+E146</f>
        <v>820905189.15</v>
      </c>
      <c r="F151" s="47">
        <f>F6+F31+F33+F37+F46+F67+F70+F121+F127++F138+F146</f>
        <v>800648864.1999999</v>
      </c>
      <c r="G151" s="47">
        <f>G6+G31+G33+G37+G46+G67+G70+G121+G127++G138+G146</f>
        <v>171154404.58</v>
      </c>
      <c r="H151" s="31">
        <f>F151/D151</f>
        <v>1.2718918363210359</v>
      </c>
      <c r="I151" s="51">
        <f>I6+I31+I33+I37+I46+I67+I70+I121+I127+I138+I146</f>
        <v>191410.72952999998</v>
      </c>
      <c r="J151" s="32"/>
    </row>
    <row r="152" spans="1:9" ht="12.75" customHeight="1">
      <c r="A152" s="1"/>
      <c r="B152" s="1"/>
      <c r="C152" s="1"/>
      <c r="D152" s="1"/>
      <c r="E152" s="1"/>
      <c r="F152" s="1"/>
      <c r="G152" s="86"/>
      <c r="I152" s="64"/>
    </row>
  </sheetData>
  <sheetProtection/>
  <mergeCells count="154">
    <mergeCell ref="G72:G81"/>
    <mergeCell ref="F72:F81"/>
    <mergeCell ref="E17:E19"/>
    <mergeCell ref="F17:F19"/>
    <mergeCell ref="G17:G19"/>
    <mergeCell ref="H17:H19"/>
    <mergeCell ref="A10:A14"/>
    <mergeCell ref="B10:B14"/>
    <mergeCell ref="A151:C151"/>
    <mergeCell ref="G10:G14"/>
    <mergeCell ref="H10:H14"/>
    <mergeCell ref="A17:A19"/>
    <mergeCell ref="B17:B19"/>
    <mergeCell ref="C17:C19"/>
    <mergeCell ref="D17:D19"/>
    <mergeCell ref="H72:H81"/>
    <mergeCell ref="B72:B81"/>
    <mergeCell ref="A72:A81"/>
    <mergeCell ref="B56:B59"/>
    <mergeCell ref="A56:A59"/>
    <mergeCell ref="B61:B66"/>
    <mergeCell ref="A44:A45"/>
    <mergeCell ref="F44:F45"/>
    <mergeCell ref="E44:E45"/>
    <mergeCell ref="D44:D45"/>
    <mergeCell ref="C44:C45"/>
    <mergeCell ref="B3:B4"/>
    <mergeCell ref="C3:C4"/>
    <mergeCell ref="C10:C14"/>
    <mergeCell ref="D10:D14"/>
    <mergeCell ref="E10:E14"/>
    <mergeCell ref="A2:J2"/>
    <mergeCell ref="A1:J1"/>
    <mergeCell ref="D3:F3"/>
    <mergeCell ref="G3:H3"/>
    <mergeCell ref="I3:J3"/>
    <mergeCell ref="I4:J4"/>
    <mergeCell ref="A3:A4"/>
    <mergeCell ref="J22:J23"/>
    <mergeCell ref="A22:A30"/>
    <mergeCell ref="B22:B30"/>
    <mergeCell ref="C22:C30"/>
    <mergeCell ref="D22:D30"/>
    <mergeCell ref="E22:E30"/>
    <mergeCell ref="F22:F30"/>
    <mergeCell ref="G22:G30"/>
    <mergeCell ref="H22:H30"/>
    <mergeCell ref="A61:A66"/>
    <mergeCell ref="H61:H66"/>
    <mergeCell ref="B44:B45"/>
    <mergeCell ref="G61:G66"/>
    <mergeCell ref="F61:F66"/>
    <mergeCell ref="E61:E66"/>
    <mergeCell ref="D61:D66"/>
    <mergeCell ref="C61:C66"/>
    <mergeCell ref="H44:H45"/>
    <mergeCell ref="G44:G45"/>
    <mergeCell ref="H56:H59"/>
    <mergeCell ref="C56:C59"/>
    <mergeCell ref="G50:G54"/>
    <mergeCell ref="H50:H54"/>
    <mergeCell ref="G56:G59"/>
    <mergeCell ref="F56:F59"/>
    <mergeCell ref="E56:E59"/>
    <mergeCell ref="D56:D59"/>
    <mergeCell ref="A50:A54"/>
    <mergeCell ref="B50:B54"/>
    <mergeCell ref="C50:C54"/>
    <mergeCell ref="D50:D54"/>
    <mergeCell ref="E50:E54"/>
    <mergeCell ref="F50:F54"/>
    <mergeCell ref="A83:A93"/>
    <mergeCell ref="B83:B93"/>
    <mergeCell ref="C83:C93"/>
    <mergeCell ref="D83:D93"/>
    <mergeCell ref="E83:E93"/>
    <mergeCell ref="B68:B69"/>
    <mergeCell ref="A68:A69"/>
    <mergeCell ref="E72:E81"/>
    <mergeCell ref="D72:D81"/>
    <mergeCell ref="C72:C81"/>
    <mergeCell ref="F83:F93"/>
    <mergeCell ref="G83:G93"/>
    <mergeCell ref="H83:H93"/>
    <mergeCell ref="A95:A106"/>
    <mergeCell ref="B95:B106"/>
    <mergeCell ref="C95:C106"/>
    <mergeCell ref="D95:D106"/>
    <mergeCell ref="E95:E106"/>
    <mergeCell ref="F95:F106"/>
    <mergeCell ref="G95:G106"/>
    <mergeCell ref="H95:H106"/>
    <mergeCell ref="A108:A112"/>
    <mergeCell ref="B108:B112"/>
    <mergeCell ref="C108:C112"/>
    <mergeCell ref="D108:D112"/>
    <mergeCell ref="E108:E112"/>
    <mergeCell ref="F108:F112"/>
    <mergeCell ref="G108:G112"/>
    <mergeCell ref="H108:H112"/>
    <mergeCell ref="A114:A120"/>
    <mergeCell ref="B114:B120"/>
    <mergeCell ref="C114:C120"/>
    <mergeCell ref="D114:D120"/>
    <mergeCell ref="E114:E120"/>
    <mergeCell ref="F114:F120"/>
    <mergeCell ref="G114:G120"/>
    <mergeCell ref="H114:H120"/>
    <mergeCell ref="A123:A126"/>
    <mergeCell ref="B123:B126"/>
    <mergeCell ref="C123:C126"/>
    <mergeCell ref="D123:D126"/>
    <mergeCell ref="E123:E126"/>
    <mergeCell ref="F123:F126"/>
    <mergeCell ref="G123:G126"/>
    <mergeCell ref="H123:H126"/>
    <mergeCell ref="A131:A137"/>
    <mergeCell ref="B131:B137"/>
    <mergeCell ref="C131:C137"/>
    <mergeCell ref="D131:D137"/>
    <mergeCell ref="E131:E137"/>
    <mergeCell ref="F131:F137"/>
    <mergeCell ref="A141:A145"/>
    <mergeCell ref="B141:B145"/>
    <mergeCell ref="C141:C145"/>
    <mergeCell ref="D141:D145"/>
    <mergeCell ref="E141:E145"/>
    <mergeCell ref="F141:F145"/>
    <mergeCell ref="A148:A150"/>
    <mergeCell ref="B148:B150"/>
    <mergeCell ref="C148:C150"/>
    <mergeCell ref="D148:D150"/>
    <mergeCell ref="E148:E150"/>
    <mergeCell ref="F148:F150"/>
    <mergeCell ref="G148:G150"/>
    <mergeCell ref="H148:H150"/>
    <mergeCell ref="H40:H41"/>
    <mergeCell ref="G40:G41"/>
    <mergeCell ref="F40:F41"/>
    <mergeCell ref="E40:E41"/>
    <mergeCell ref="G131:G137"/>
    <mergeCell ref="H131:H137"/>
    <mergeCell ref="G141:G145"/>
    <mergeCell ref="H141:H145"/>
    <mergeCell ref="D40:D41"/>
    <mergeCell ref="C40:C41"/>
    <mergeCell ref="B40:B41"/>
    <mergeCell ref="A40:A41"/>
    <mergeCell ref="H68:H69"/>
    <mergeCell ref="G68:G69"/>
    <mergeCell ref="E68:E69"/>
    <mergeCell ref="F68:F69"/>
    <mergeCell ref="D68:D69"/>
    <mergeCell ref="C68:C69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fin#spec#2</cp:lastModifiedBy>
  <dcterms:created xsi:type="dcterms:W3CDTF">2017-06-20T11:37:55Z</dcterms:created>
  <dcterms:modified xsi:type="dcterms:W3CDTF">2024-04-18T07:07:52Z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C:\Users\VereskunovaNV\AppData\Local\Кейсистемс\Бюджет-КС\ReportManager\Аналитический отчет по исполнению бюджета с произвольной группировкой_3.xls</vt:lpwstr>
  </property>
  <property fmtid="{D5CDD505-2E9C-101B-9397-08002B2CF9AE}" pid="3" name="Report Name">
    <vt:lpwstr>C__Users_VereskunovaNV_AppData_Local_Кейсистемс_Бюджет-КС_ReportManager_Аналитический отчет по исполнению бюджета с произвольной группировкой_3.xls</vt:lpwstr>
  </property>
</Properties>
</file>