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firstSheet="1" activeTab="1"/>
  </bookViews>
  <sheets>
    <sheet name="МП Спорт" sheetId="1" state="hidden" r:id="rId1"/>
    <sheet name="прил к программе СПОРТ" sheetId="2" r:id="rId2"/>
    <sheet name="прил к программе СПОРТ (2)" sheetId="3" state="hidden" r:id="rId3"/>
    <sheet name="изменения в пунктах МП для ПЦС" sheetId="4" state="hidden" r:id="rId4"/>
  </sheets>
  <definedNames>
    <definedName name="OLE_LINK1" localSheetId="1">'прил к программе СПОРТ'!#REF!</definedName>
    <definedName name="OLE_LINK1" localSheetId="2">'прил к программе СПОРТ (2)'!#REF!</definedName>
    <definedName name="_xlnm.Print_Titles" localSheetId="0">'МП Спорт'!$4:$5</definedName>
    <definedName name="_xlnm.Print_Titles" localSheetId="1">'прил к программе СПОРТ'!$6:$7</definedName>
    <definedName name="_xlnm.Print_Titles" localSheetId="2">'прил к программе СПОРТ (2)'!$6:$7</definedName>
  </definedNames>
  <calcPr fullCalcOnLoad="1"/>
</workbook>
</file>

<file path=xl/sharedStrings.xml><?xml version="1.0" encoding="utf-8"?>
<sst xmlns="http://schemas.openxmlformats.org/spreadsheetml/2006/main" count="393" uniqueCount="137">
  <si>
    <t xml:space="preserve"> № п/п</t>
  </si>
  <si>
    <t xml:space="preserve"> Срок выполнения</t>
  </si>
  <si>
    <t>Объемы и источники финансирования (тыс. руб.)</t>
  </si>
  <si>
    <t>Соисполнители, участники, исполнители</t>
  </si>
  <si>
    <t>По годам реализации</t>
  </si>
  <si>
    <t>Всего</t>
  </si>
  <si>
    <t>ОБ</t>
  </si>
  <si>
    <t>МБ</t>
  </si>
  <si>
    <t>Показатель результативности 1</t>
  </si>
  <si>
    <t>Показатель результативности 2</t>
  </si>
  <si>
    <t>1.</t>
  </si>
  <si>
    <t>1.1.</t>
  </si>
  <si>
    <t>1.1.1.</t>
  </si>
  <si>
    <t>Муниципальная программа, подпрограмма, основное мероприятие, мероприятие</t>
  </si>
  <si>
    <t>2014-2018</t>
  </si>
  <si>
    <t xml:space="preserve">Ожидаемые конечные результаты и показатели результативности выполнения  мероприятий </t>
  </si>
  <si>
    <t>План реализации муниципальной программы "Развитие физической культуры и спорта ЗАТО Видяево"</t>
  </si>
  <si>
    <t>Муниципальная программа "Развитие физической культуры и спорта ЗАТО Видяево"</t>
  </si>
  <si>
    <t>Основное мероприятие 1.1. «Обеспечение доступности к спортивным объектам для систематических занятий фитзической культурой и спортом, а также для пропаганды здорового образа жизни жителей ЗАТО Видяево»</t>
  </si>
  <si>
    <t>2.1.</t>
  </si>
  <si>
    <t>2.1.1.</t>
  </si>
  <si>
    <t>Задача 2 "Организация и проведение физкультурно - массовых и физкультурно - оздоровительных мероприятий в ЗАТО Видяево"</t>
  </si>
  <si>
    <t>Основное мероприятие 2.1. «Организация и проведение физкультурно -массовых и физкультурно - оздоровительных мероприятий»</t>
  </si>
  <si>
    <t>Уровень удовлетворенности жителей объемом и качеством мероприятий, направленных на пропаганду физической кульутры и спорта (%)</t>
  </si>
  <si>
    <t>Количество спортивно-массовых и физкультурно-оздоровительных мероприятий (ед.)</t>
  </si>
  <si>
    <t>Доля лиц с ограниченными возможностями здоровья и инвалидов, систематически занимающихся физической культурой и спортом, в общей численности данной категории населения (%)</t>
  </si>
  <si>
    <t>Доля граждан, систематически занимающихся физической культурой и спортом, в общей численности населения (%)</t>
  </si>
  <si>
    <t>Наличие обоснованных жалоб (Ед.)</t>
  </si>
  <si>
    <t>Площадь строений, нуждающихся в капитальном ремонте (м2)</t>
  </si>
  <si>
    <t>Доля строений, нуждающихся в капитальном ремонте (%)</t>
  </si>
  <si>
    <t>Количество спортивных объединений (клубов, команд), пользующихся на регулярной основе спортивными сооружениями (Ед.)</t>
  </si>
  <si>
    <t>Показатель результативности 3</t>
  </si>
  <si>
    <t>Показатель результативности 4</t>
  </si>
  <si>
    <t>Показатель результативности 5</t>
  </si>
  <si>
    <t>Показатель результативности 6</t>
  </si>
  <si>
    <t>Уровень обеспеченности населения спортивными сооружениями (%)</t>
  </si>
  <si>
    <t>Число посетителей закрытых спортивных объектов в год (Чел.)</t>
  </si>
  <si>
    <t>Показатель результативности 7</t>
  </si>
  <si>
    <t>Уровень удовлетворенности пользователей качеством закрытых спортивных сооружений (%)</t>
  </si>
  <si>
    <t>Количество проведенных занятий физкультурно-спортивной направленности по месту проживания граждан (Ед.)</t>
  </si>
  <si>
    <t>Задача 1 "Обеспечение доступности к спортивным объектам для систематических занятий физической культурой и спортом, а также для пропаганды здорового образа жизни"</t>
  </si>
  <si>
    <t>МКУ «Отдел ОКСМП Администрации ЗАТО Видяево»; МКУ «Центр МИТО» ЗАТО Видяево, МБОУ СОШ ЗАТО Видяево, МБОО ДОД «Олимп» ЗАТО Видяево, МАУ СОК Фрегат</t>
  </si>
  <si>
    <t>МАУ СОК Фрегат ЗАТО Видяево</t>
  </si>
  <si>
    <t>МКУ «Отдел ОКСМП Администрации ЗАТО Видяево»; МКУ «Центр МИТО» ЗАТО Видяево, МБОУ СОШ ЗАТО Видяево, МБОО ДОД «Олимп» ЗАТО Видяево, МАУ СОК Фрегат ЗАТО Видяево</t>
  </si>
  <si>
    <t>МКУ «Центр МИТО» ЗАТО Видяево, МБОУ СОШ ЗАТО Видяево, МБОО ДОД «Олимп» ЗАТО Видяево, МАУ СОК Фрегат ЗАТО Видяево</t>
  </si>
  <si>
    <t>№  п/п</t>
  </si>
  <si>
    <t>Цель, задачи, основные мероприятия</t>
  </si>
  <si>
    <t>Срок выполнения</t>
  </si>
  <si>
    <t>Источники финансирования</t>
  </si>
  <si>
    <t>Показатели (индикаторы) результативности выполнения основных мероприятий</t>
  </si>
  <si>
    <t>Исполнители, перечень организаций, участвующих в реализации основных мероприятий</t>
  </si>
  <si>
    <t>2015 год</t>
  </si>
  <si>
    <t>2016 год</t>
  </si>
  <si>
    <t>2017 год</t>
  </si>
  <si>
    <t>2018 год</t>
  </si>
  <si>
    <t>2.</t>
  </si>
  <si>
    <t>МБОУ СОШ ЗАТО Видяево</t>
  </si>
  <si>
    <t>Всего  в т.ч.</t>
  </si>
  <si>
    <t>МАУ СОК "Фрегат" ЗАТО Видяево</t>
  </si>
  <si>
    <t>-</t>
  </si>
  <si>
    <t>МБОО ДОД «Олимп» ЗАТО Видяево</t>
  </si>
  <si>
    <t>МКУ «Центр МИТО» ЗАТО Видяево</t>
  </si>
  <si>
    <t>МАУ СОК «Фрегат» ЗАТО Видяево</t>
  </si>
  <si>
    <t>Всего:  в т.ч.:</t>
  </si>
  <si>
    <t>Всего:    в т.ч.:</t>
  </si>
  <si>
    <t>Всего по Программе</t>
  </si>
  <si>
    <t>Основное мероприятие 2 «Организация и проведение физкультурно -массовых и физкультурно - оздоровительных мероприятий»</t>
  </si>
  <si>
    <t>2.1.2.</t>
  </si>
  <si>
    <t>2.1.3.</t>
  </si>
  <si>
    <t>2.1.4.</t>
  </si>
  <si>
    <t>Участие  в соревнованиях «Школа безопасности», "Президентские состязания" и  других муниципальных мероприятиях в каникулярное время</t>
  </si>
  <si>
    <t>Организация и проведение спортивных и спортивно-массовых мероприятий муниципального уровня, а так же организация участия  команд   школьников в спортивных мероприятиях областного, регионального и всероссийского уровней</t>
  </si>
  <si>
    <t>Организация проведения физкультурно - массовых мероприятий, относящихся к «Всероссийскому физкультурно-спортивному комплексу «Готов к труду и обороне» (ВФСК ГТО)</t>
  </si>
  <si>
    <t>Организация спортивных и  спортивно-массовых мероприятий муниципального уровня</t>
  </si>
  <si>
    <t>Объемы финансирования (тыс. руб.)</t>
  </si>
  <si>
    <t>Наименование, единица измерения</t>
  </si>
  <si>
    <t>Задача 1 "Обеспечение доступности к спортивным объектам для систематических занятий физической культурой и спортом, а также для пропаганды здорового образа жизни жителей ЗАТО Видяево"</t>
  </si>
  <si>
    <t>Цель Программы: Создание   условий  для  развития физической культуры и спорта в ЗАТО Видяево</t>
  </si>
  <si>
    <t>ПЕРЕЧЕНЬ
ОСНОВНЫХ МЕРОПРИЯТИЙ  МУНИЦИПАЛЬНОЙ  ПРОГРАММЫ ЗАТО Видяево
«Развитие физической культуры и спорта ЗАТО Видяево»</t>
  </si>
  <si>
    <t xml:space="preserve">Всего:    в т.ч.: </t>
  </si>
  <si>
    <t>Всего в т.ч:</t>
  </si>
  <si>
    <t xml:space="preserve">Всего в т.ч.: </t>
  </si>
  <si>
    <t>2019 год</t>
  </si>
  <si>
    <t>2020 год</t>
  </si>
  <si>
    <t>2015-2020</t>
  </si>
  <si>
    <t xml:space="preserve">Приложение к программе «Развитие физической культуры и спорта ЗАТО Видяево» </t>
  </si>
  <si>
    <t xml:space="preserve">                                                                                                                     Приложение  к изменениям в муниципальную программу «Развитие физической культуры и спорта ЗАТО Видяево»  
 </t>
  </si>
  <si>
    <t>Основное мероприятие 1. «Обеспечение доступности к спортивным объектам для систематических занятий физической культурой и спортом, а также для пропаганды здорового образа жизни»</t>
  </si>
  <si>
    <t>3.</t>
  </si>
  <si>
    <t>3.1.</t>
  </si>
  <si>
    <t>2.1.5.</t>
  </si>
  <si>
    <t>Закупка оборудования для дальнейшей организации спортивных и  спортивно-массовых мероприятий муниципального уровня</t>
  </si>
  <si>
    <t>Задача 3 "Развитие инфраструктуры, материально-технической и ресурсной базы спорта  в ЗАТО Видяево"</t>
  </si>
  <si>
    <t>Основное мероприятие 3 "Развитие инфраструктуры, материально-технической и ресурсной базы спорта"</t>
  </si>
  <si>
    <t>3.1.2.</t>
  </si>
  <si>
    <t xml:space="preserve">Приобретение инвентаря для развития материально-технической базы Центра тестирования ГТО </t>
  </si>
  <si>
    <t>Организация обучения судей по программе «Подготовка спортивных судей главной судейской коллегии и судейских бригад физкультурных и спортивных мероприятий ВФСК ГТО»</t>
  </si>
  <si>
    <t>сок</t>
  </si>
  <si>
    <t>пункт</t>
  </si>
  <si>
    <t>олимп</t>
  </si>
  <si>
    <t>сош</t>
  </si>
  <si>
    <t>мито</t>
  </si>
  <si>
    <t>стало</t>
  </si>
  <si>
    <t>всего</t>
  </si>
  <si>
    <t>.2.1.3</t>
  </si>
  <si>
    <t>.2.1.4</t>
  </si>
  <si>
    <t>.2.1.1</t>
  </si>
  <si>
    <t>МИТО</t>
  </si>
  <si>
    <t>п.3.1</t>
  </si>
  <si>
    <t>Количество физкультурно-оздоровительных и физкультурно-спортивных объединений, пользующихся на регулярной основе спортивными сооружениями (Ед.)</t>
  </si>
  <si>
    <t>Доля населения, систематически занимающегося физической культурой и спортом, в общей численности населения. (%)</t>
  </si>
  <si>
    <t>Доля  детей и молодежи в возрасте  5-18 лет, систематически занимающихся  физической культурной  и спортом (1 чел. считается 1 раз) (%)</t>
  </si>
  <si>
    <t>Доля лиц с ограниченными возможностями здоровья и инвалидов, систематически занимающихся физической культурой и спортом, в общей численности данной категории населения.(%)</t>
  </si>
  <si>
    <t>Выполнение  плана мероприятий по предоставлению условий гражданам для сдачи нормативов (тестов) ВФСК ГТО. (%)</t>
  </si>
  <si>
    <t>Доля  школьников в возрасте от 7 до 18 лет, принявших участие в выполнении нормативов ВФСК ГТО, от общего числа школьников указанного возраста  (%)</t>
  </si>
  <si>
    <t>Доля населения в возрасте  от 18 до 79 лет, принявшего участие в выполнении нормативов ВФСК ГТО, от общего числа жителей указанного возраста, проживающих на территории Видяево (%)</t>
  </si>
  <si>
    <t>Доля граждан в возрасте 7-79 лет, выполнивших нормы ВФСК ГТО от количества принявших участие в выполнении нормативов.  (%)</t>
  </si>
  <si>
    <t>Обеспеченность муниципальных организаций квалифицированными кадрами, развивающими физическую культуру и спорт (%)</t>
  </si>
  <si>
    <t>Обеспечение безопасности при эксплуатации спортивных объектов (2 раза в год - мониторинг  состояния безопасности  спортивных объектов и травматизма) (%)</t>
  </si>
  <si>
    <t>(в ред. от 31.12.2013 №812, от 23.01.2014 №38, от 11.02.2014 №73, от 12.03.2014 №111, от 11.04.2014 №168, от 28.05.2014 №266, от 05,09,2014 №404, от 02.12.2014 №572, от 15.12.2014 №600, от 30.12.2014 №651, от 26.06.2015 №320,  от 24.11.2015 №518, от 30.12.2015 №607, от 28.03.2016 №224, от 04.05.2016 №324, от 22.09.2016 №599, от 03.11.2016  №698, от 26.12.2016 № 848, от 16.02.2017 № 113,  от 02.05.2017 № 294)</t>
  </si>
  <si>
    <t>МАУ СОК "Фрегат" ЗАТО Видяево, МБОО ДО «Олимп» ЗАТО Видяево</t>
  </si>
  <si>
    <t>МБОУ СОШ ЗАТО Видяево, МБОО ДО «Олимп» ЗАТО Видяево</t>
  </si>
  <si>
    <t>МБОУ СОШ ЗАТО Видяево, МБОО ДО «Олимп» ЗАТО Видяево, МАУ СОК "Фрегат" ЗАТО Видяево</t>
  </si>
  <si>
    <t>МБОО ДО «Олимп» ЗАТО Видяево, МКУ «Центр МИТО» ЗАТО Видяево</t>
  </si>
  <si>
    <t>МБОО ДО «Олимп» ЗАТО Видяево</t>
  </si>
  <si>
    <t>МБОО ДО «Олимп» ЗАТО Видяево, МБОУ СОШ ЗАТО Видяево</t>
  </si>
  <si>
    <t>4.</t>
  </si>
  <si>
    <t>4.1.</t>
  </si>
  <si>
    <t>Основное мероприятие 4 "Капитальный и текущий ремонт объектов спорта"</t>
  </si>
  <si>
    <t>Задача 4 "Капитальный и текущий ремонт объектов спорта в ЗАТО Видяево"</t>
  </si>
  <si>
    <t>Обеспечение проведения капитального и текущего ремонта объектов спорта (%)</t>
  </si>
  <si>
    <t>3.1.1.</t>
  </si>
  <si>
    <r>
      <rPr>
        <b/>
        <sz val="8"/>
        <color indexed="8"/>
        <rFont val="Times New Roman"/>
        <family val="1"/>
      </rPr>
      <t>МБОО ДО «Олимп» ЗАТО Видяево</t>
    </r>
    <r>
      <rPr>
        <sz val="8"/>
        <color indexed="8"/>
        <rFont val="Times New Roman"/>
        <family val="1"/>
      </rPr>
      <t xml:space="preserve">, </t>
    </r>
    <r>
      <rPr>
        <b/>
        <sz val="8"/>
        <color indexed="8"/>
        <rFont val="Times New Roman"/>
        <family val="1"/>
      </rPr>
      <t>МАУ СОК "Фрегат" ЗАТО Видяево</t>
    </r>
  </si>
  <si>
    <t>Приобретение баннеров для спортивно- массовых и физкультурных мероприятий</t>
  </si>
  <si>
    <t>Приобретение сертифицированных ворот для закрытых и открытых спортивных обьектов</t>
  </si>
  <si>
    <t>+</t>
  </si>
  <si>
    <t>Показатель реализации мероприятия по ремонту помещений муниципального автономного учреждения "Спортивно-оздоровительный комплекс "Фрегат" ЗАТО Видяево (%)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</si>
</sst>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8"/>
      <name val="Times New Roman"/>
      <family val="1"/>
    </font>
    <font>
      <sz val="11"/>
      <name val="Calibri"/>
      <family val="2"/>
    </font>
    <font>
      <sz val="8"/>
      <name val="Calibri"/>
      <family val="2"/>
    </font>
    <font>
      <b/>
      <sz val="8"/>
      <name val="Times New Roman"/>
      <family val="1"/>
    </font>
    <font>
      <b/>
      <sz val="11"/>
      <name val="Calibri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0"/>
      <color indexed="8"/>
      <name val="Times New Roman"/>
      <family val="1"/>
    </font>
    <font>
      <sz val="8"/>
      <color indexed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0"/>
      <name val="Times New Roman"/>
      <family val="1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36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4" fontId="5" fillId="0" borderId="0" xfId="0" applyNumberFormat="1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174" fontId="6" fillId="0" borderId="10" xfId="0" applyNumberFormat="1" applyFont="1" applyFill="1" applyBorder="1" applyAlignment="1">
      <alignment vertical="center" wrapText="1"/>
    </xf>
    <xf numFmtId="174" fontId="3" fillId="0" borderId="10" xfId="0" applyNumberFormat="1" applyFont="1" applyFill="1" applyBorder="1" applyAlignment="1">
      <alignment vertical="center" wrapText="1"/>
    </xf>
    <xf numFmtId="174" fontId="3" fillId="33" borderId="10" xfId="0" applyNumberFormat="1" applyFont="1" applyFill="1" applyBorder="1" applyAlignment="1">
      <alignment vertical="center" wrapText="1"/>
    </xf>
    <xf numFmtId="0" fontId="51" fillId="0" borderId="0" xfId="0" applyFont="1" applyFill="1" applyAlignment="1">
      <alignment readingOrder="1"/>
    </xf>
    <xf numFmtId="0" fontId="51" fillId="0" borderId="0" xfId="0" applyFont="1" applyFill="1" applyAlignment="1">
      <alignment horizontal="center" wrapText="1" readingOrder="1"/>
    </xf>
    <xf numFmtId="0" fontId="51" fillId="0" borderId="0" xfId="0" applyFont="1" applyFill="1" applyAlignment="1">
      <alignment horizontal="center" readingOrder="1"/>
    </xf>
    <xf numFmtId="0" fontId="51" fillId="0" borderId="0" xfId="0" applyFont="1" applyFill="1" applyAlignment="1">
      <alignment horizontal="center" vertical="top" readingOrder="1"/>
    </xf>
    <xf numFmtId="0" fontId="52" fillId="0" borderId="0" xfId="0" applyFont="1" applyFill="1" applyAlignment="1">
      <alignment horizontal="right"/>
    </xf>
    <xf numFmtId="0" fontId="52" fillId="0" borderId="0" xfId="0" applyFont="1" applyFill="1" applyAlignment="1">
      <alignment readingOrder="1"/>
    </xf>
    <xf numFmtId="0" fontId="52" fillId="0" borderId="10" xfId="0" applyFont="1" applyFill="1" applyBorder="1" applyAlignment="1">
      <alignment horizontal="center" vertical="top" wrapText="1"/>
    </xf>
    <xf numFmtId="0" fontId="52" fillId="0" borderId="10" xfId="0" applyFont="1" applyFill="1" applyBorder="1" applyAlignment="1">
      <alignment horizontal="center" vertical="top" wrapText="1"/>
    </xf>
    <xf numFmtId="0" fontId="52" fillId="0" borderId="11" xfId="0" applyFont="1" applyFill="1" applyBorder="1" applyAlignment="1">
      <alignment horizontal="center" vertical="top" wrapText="1"/>
    </xf>
    <xf numFmtId="0" fontId="53" fillId="0" borderId="12" xfId="0" applyFont="1" applyFill="1" applyBorder="1" applyAlignment="1">
      <alignment horizontal="center" vertical="top" wrapText="1"/>
    </xf>
    <xf numFmtId="0" fontId="53" fillId="0" borderId="13" xfId="0" applyFont="1" applyFill="1" applyBorder="1" applyAlignment="1">
      <alignment horizontal="center" vertical="top" wrapText="1"/>
    </xf>
    <xf numFmtId="172" fontId="51" fillId="0" borderId="0" xfId="0" applyNumberFormat="1" applyFont="1" applyFill="1" applyAlignment="1">
      <alignment horizontal="center" vertical="top" readingOrder="1"/>
    </xf>
    <xf numFmtId="0" fontId="0" fillId="0" borderId="0" xfId="0" applyFont="1" applyFill="1" applyBorder="1" applyAlignment="1">
      <alignment vertical="top" wrapText="1"/>
    </xf>
    <xf numFmtId="0" fontId="0" fillId="0" borderId="14" xfId="0" applyFont="1" applyFill="1" applyBorder="1" applyAlignment="1">
      <alignment horizontal="center" vertical="top"/>
    </xf>
    <xf numFmtId="0" fontId="0" fillId="0" borderId="15" xfId="0" applyFont="1" applyFill="1" applyBorder="1" applyAlignment="1">
      <alignment horizontal="center" vertical="top"/>
    </xf>
    <xf numFmtId="0" fontId="52" fillId="0" borderId="16" xfId="0" applyFont="1" applyFill="1" applyBorder="1" applyAlignment="1">
      <alignment horizontal="center" vertical="top" wrapText="1" readingOrder="1"/>
    </xf>
    <xf numFmtId="0" fontId="52" fillId="0" borderId="17" xfId="0" applyFont="1" applyFill="1" applyBorder="1" applyAlignment="1">
      <alignment vertical="center" wrapText="1" readingOrder="1"/>
    </xf>
    <xf numFmtId="0" fontId="52" fillId="0" borderId="14" xfId="0" applyFont="1" applyFill="1" applyBorder="1" applyAlignment="1">
      <alignment horizontal="center" vertical="top" wrapText="1" readingOrder="1"/>
    </xf>
    <xf numFmtId="0" fontId="52" fillId="0" borderId="14" xfId="0" applyFont="1" applyFill="1" applyBorder="1" applyAlignment="1">
      <alignment horizontal="center" vertical="top" wrapText="1"/>
    </xf>
    <xf numFmtId="0" fontId="52" fillId="0" borderId="10" xfId="0" applyFont="1" applyFill="1" applyBorder="1" applyAlignment="1">
      <alignment horizontal="center" vertical="top" readingOrder="1"/>
    </xf>
    <xf numFmtId="0" fontId="52" fillId="0" borderId="14" xfId="0" applyFont="1" applyFill="1" applyBorder="1" applyAlignment="1">
      <alignment horizontal="center" vertical="top" wrapText="1" readingOrder="1"/>
    </xf>
    <xf numFmtId="0" fontId="52" fillId="0" borderId="14" xfId="0" applyFont="1" applyFill="1" applyBorder="1" applyAlignment="1">
      <alignment horizontal="center" vertical="top" readingOrder="1"/>
    </xf>
    <xf numFmtId="0" fontId="52" fillId="0" borderId="10" xfId="0" applyFont="1" applyFill="1" applyBorder="1" applyAlignment="1">
      <alignment readingOrder="1"/>
    </xf>
    <xf numFmtId="0" fontId="52" fillId="0" borderId="0" xfId="0" applyFont="1" applyFill="1" applyBorder="1" applyAlignment="1">
      <alignment readingOrder="1"/>
    </xf>
    <xf numFmtId="0" fontId="52" fillId="0" borderId="18" xfId="0" applyFont="1" applyFill="1" applyBorder="1" applyAlignment="1">
      <alignment vertical="top" wrapText="1" readingOrder="1"/>
    </xf>
    <xf numFmtId="0" fontId="53" fillId="0" borderId="10" xfId="0" applyFont="1" applyFill="1" applyBorder="1" applyAlignment="1">
      <alignment horizontal="center" vertical="center" wrapText="1"/>
    </xf>
    <xf numFmtId="0" fontId="53" fillId="0" borderId="19" xfId="0" applyFont="1" applyFill="1" applyBorder="1" applyAlignment="1">
      <alignment vertical="top" wrapText="1"/>
    </xf>
    <xf numFmtId="0" fontId="52" fillId="0" borderId="16" xfId="0" applyFont="1" applyFill="1" applyBorder="1" applyAlignment="1">
      <alignment vertical="top" wrapText="1"/>
    </xf>
    <xf numFmtId="0" fontId="53" fillId="0" borderId="11" xfId="0" applyFont="1" applyFill="1" applyBorder="1" applyAlignment="1">
      <alignment horizontal="center" vertical="top" wrapText="1" readingOrder="1"/>
    </xf>
    <xf numFmtId="2" fontId="53" fillId="0" borderId="11" xfId="0" applyNumberFormat="1" applyFont="1" applyFill="1" applyBorder="1" applyAlignment="1">
      <alignment horizontal="center" vertical="top" wrapText="1"/>
    </xf>
    <xf numFmtId="2" fontId="52" fillId="0" borderId="14" xfId="0" applyNumberFormat="1" applyFont="1" applyFill="1" applyBorder="1" applyAlignment="1">
      <alignment horizontal="center" vertical="top" readingOrder="1"/>
    </xf>
    <xf numFmtId="2" fontId="52" fillId="0" borderId="14" xfId="0" applyNumberFormat="1" applyFont="1" applyFill="1" applyBorder="1" applyAlignment="1">
      <alignment horizontal="center" vertical="top" wrapText="1"/>
    </xf>
    <xf numFmtId="2" fontId="52" fillId="0" borderId="18" xfId="0" applyNumberFormat="1" applyFont="1" applyFill="1" applyBorder="1" applyAlignment="1">
      <alignment horizontal="center" vertical="top" readingOrder="1"/>
    </xf>
    <xf numFmtId="2" fontId="53" fillId="0" borderId="11" xfId="0" applyNumberFormat="1" applyFont="1" applyFill="1" applyBorder="1" applyAlignment="1">
      <alignment horizontal="center" vertical="top" readingOrder="1"/>
    </xf>
    <xf numFmtId="2" fontId="53" fillId="0" borderId="10" xfId="0" applyNumberFormat="1" applyFont="1" applyFill="1" applyBorder="1" applyAlignment="1">
      <alignment horizontal="center" vertical="top" readingOrder="1"/>
    </xf>
    <xf numFmtId="2" fontId="53" fillId="0" borderId="10" xfId="0" applyNumberFormat="1" applyFont="1" applyFill="1" applyBorder="1" applyAlignment="1">
      <alignment horizontal="center" vertical="top" wrapText="1"/>
    </xf>
    <xf numFmtId="2" fontId="53" fillId="0" borderId="20" xfId="0" applyNumberFormat="1" applyFont="1" applyFill="1" applyBorder="1" applyAlignment="1">
      <alignment horizontal="center" vertical="top" readingOrder="1"/>
    </xf>
    <xf numFmtId="2" fontId="53" fillId="0" borderId="20" xfId="0" applyNumberFormat="1" applyFont="1" applyFill="1" applyBorder="1" applyAlignment="1">
      <alignment horizontal="center" vertical="top" wrapText="1"/>
    </xf>
    <xf numFmtId="0" fontId="52" fillId="0" borderId="14" xfId="0" applyFont="1" applyFill="1" applyBorder="1" applyAlignment="1">
      <alignment horizontal="center" vertical="top" wrapText="1" readingOrder="1"/>
    </xf>
    <xf numFmtId="0" fontId="52" fillId="0" borderId="15" xfId="0" applyFont="1" applyFill="1" applyBorder="1" applyAlignment="1">
      <alignment horizontal="center" vertical="top" wrapText="1" readingOrder="1"/>
    </xf>
    <xf numFmtId="2" fontId="52" fillId="0" borderId="15" xfId="0" applyNumberFormat="1" applyFont="1" applyFill="1" applyBorder="1" applyAlignment="1">
      <alignment horizontal="center" vertical="top" readingOrder="1"/>
    </xf>
    <xf numFmtId="2" fontId="52" fillId="0" borderId="16" xfId="0" applyNumberFormat="1" applyFont="1" applyFill="1" applyBorder="1" applyAlignment="1">
      <alignment horizontal="center" vertical="top" readingOrder="1"/>
    </xf>
    <xf numFmtId="0" fontId="52" fillId="0" borderId="11" xfId="0" applyFont="1" applyFill="1" applyBorder="1" applyAlignment="1">
      <alignment horizontal="center" vertical="top" wrapText="1" readingOrder="1"/>
    </xf>
    <xf numFmtId="0" fontId="0" fillId="0" borderId="14" xfId="0" applyBorder="1" applyAlignment="1">
      <alignment readingOrder="1"/>
    </xf>
    <xf numFmtId="0" fontId="0" fillId="0" borderId="18" xfId="0" applyBorder="1" applyAlignment="1">
      <alignment readingOrder="1"/>
    </xf>
    <xf numFmtId="0" fontId="52" fillId="0" borderId="16" xfId="0" applyFont="1" applyFill="1" applyBorder="1" applyAlignment="1">
      <alignment horizontal="center" vertical="top" wrapText="1" readingOrder="1"/>
    </xf>
    <xf numFmtId="0" fontId="52" fillId="0" borderId="10" xfId="0" applyFont="1" applyFill="1" applyBorder="1" applyAlignment="1">
      <alignment horizontal="center" vertical="top" wrapText="1"/>
    </xf>
    <xf numFmtId="172" fontId="52" fillId="0" borderId="15" xfId="0" applyNumberFormat="1" applyFont="1" applyFill="1" applyBorder="1" applyAlignment="1">
      <alignment horizontal="center" vertical="top" readingOrder="1"/>
    </xf>
    <xf numFmtId="172" fontId="52" fillId="0" borderId="14" xfId="0" applyNumberFormat="1" applyFont="1" applyFill="1" applyBorder="1" applyAlignment="1">
      <alignment horizontal="center" vertical="top" readingOrder="1"/>
    </xf>
    <xf numFmtId="0" fontId="53" fillId="0" borderId="21" xfId="0" applyFont="1" applyFill="1" applyBorder="1" applyAlignment="1">
      <alignment vertical="center" wrapText="1"/>
    </xf>
    <xf numFmtId="2" fontId="53" fillId="0" borderId="22" xfId="0" applyNumberFormat="1" applyFont="1" applyFill="1" applyBorder="1" applyAlignment="1">
      <alignment horizontal="center" vertical="top" readingOrder="1"/>
    </xf>
    <xf numFmtId="2" fontId="53" fillId="0" borderId="22" xfId="0" applyNumberFormat="1" applyFont="1" applyFill="1" applyBorder="1" applyAlignment="1">
      <alignment horizontal="center" vertical="top" wrapText="1"/>
    </xf>
    <xf numFmtId="2" fontId="53" fillId="0" borderId="23" xfId="0" applyNumberFormat="1" applyFont="1" applyFill="1" applyBorder="1" applyAlignment="1">
      <alignment horizontal="center" vertical="top" wrapText="1"/>
    </xf>
    <xf numFmtId="0" fontId="52" fillId="0" borderId="11" xfId="0" applyFont="1" applyFill="1" applyBorder="1" applyAlignment="1">
      <alignment horizontal="center" vertical="top" wrapText="1" readingOrder="1"/>
    </xf>
    <xf numFmtId="2" fontId="53" fillId="0" borderId="14" xfId="0" applyNumberFormat="1" applyFont="1" applyFill="1" applyBorder="1" applyAlignment="1">
      <alignment horizontal="center" vertical="top" readingOrder="1"/>
    </xf>
    <xf numFmtId="0" fontId="53" fillId="0" borderId="14" xfId="0" applyFont="1" applyFill="1" applyBorder="1" applyAlignment="1">
      <alignment horizontal="center" vertical="top" wrapText="1" readingOrder="1"/>
    </xf>
    <xf numFmtId="2" fontId="53" fillId="0" borderId="16" xfId="0" applyNumberFormat="1" applyFont="1" applyFill="1" applyBorder="1" applyAlignment="1">
      <alignment horizontal="center" vertical="top" readingOrder="1"/>
    </xf>
    <xf numFmtId="0" fontId="53" fillId="0" borderId="16" xfId="0" applyFont="1" applyFill="1" applyBorder="1" applyAlignment="1">
      <alignment horizontal="center" vertical="top" wrapText="1" readingOrder="1"/>
    </xf>
    <xf numFmtId="0" fontId="0" fillId="0" borderId="14" xfId="0" applyFill="1" applyBorder="1" applyAlignment="1">
      <alignment readingOrder="1"/>
    </xf>
    <xf numFmtId="0" fontId="0" fillId="0" borderId="18" xfId="0" applyFill="1" applyBorder="1" applyAlignment="1">
      <alignment readingOrder="1"/>
    </xf>
    <xf numFmtId="0" fontId="52" fillId="0" borderId="10" xfId="0" applyFont="1" applyFill="1" applyBorder="1" applyAlignment="1">
      <alignment horizontal="center" vertical="top" readingOrder="1"/>
    </xf>
    <xf numFmtId="0" fontId="52" fillId="0" borderId="14" xfId="0" applyFont="1" applyFill="1" applyBorder="1" applyAlignment="1">
      <alignment horizontal="center" vertical="top" wrapText="1" readingOrder="1"/>
    </xf>
    <xf numFmtId="0" fontId="52" fillId="0" borderId="18" xfId="0" applyFont="1" applyFill="1" applyBorder="1" applyAlignment="1">
      <alignment horizontal="center" vertical="top" wrapText="1" readingOrder="1"/>
    </xf>
    <xf numFmtId="0" fontId="52" fillId="0" borderId="10" xfId="0" applyFont="1" applyFill="1" applyBorder="1" applyAlignment="1">
      <alignment vertical="center" wrapText="1" readingOrder="1"/>
    </xf>
    <xf numFmtId="2" fontId="52" fillId="0" borderId="24" xfId="0" applyNumberFormat="1" applyFont="1" applyFill="1" applyBorder="1" applyAlignment="1">
      <alignment horizontal="center" vertical="top" readingOrder="1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/>
    </xf>
    <xf numFmtId="0" fontId="0" fillId="0" borderId="10" xfId="0" applyBorder="1" applyAlignment="1">
      <alignment/>
    </xf>
    <xf numFmtId="2" fontId="52" fillId="0" borderId="10" xfId="0" applyNumberFormat="1" applyFont="1" applyFill="1" applyBorder="1" applyAlignment="1">
      <alignment horizontal="center" vertical="top" readingOrder="1"/>
    </xf>
    <xf numFmtId="0" fontId="0" fillId="0" borderId="21" xfId="0" applyBorder="1" applyAlignment="1">
      <alignment/>
    </xf>
    <xf numFmtId="0" fontId="0" fillId="0" borderId="12" xfId="0" applyBorder="1" applyAlignment="1">
      <alignment/>
    </xf>
    <xf numFmtId="2" fontId="40" fillId="0" borderId="25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20" xfId="0" applyBorder="1" applyAlignment="1">
      <alignment/>
    </xf>
    <xf numFmtId="0" fontId="0" fillId="0" borderId="26" xfId="0" applyBorder="1" applyAlignment="1">
      <alignment/>
    </xf>
    <xf numFmtId="2" fontId="53" fillId="0" borderId="18" xfId="0" applyNumberFormat="1" applyFont="1" applyFill="1" applyBorder="1" applyAlignment="1">
      <alignment horizontal="center" vertical="top" wrapText="1"/>
    </xf>
    <xf numFmtId="2" fontId="52" fillId="0" borderId="10" xfId="0" applyNumberFormat="1" applyFont="1" applyFill="1" applyBorder="1" applyAlignment="1">
      <alignment horizontal="center" vertical="top" wrapText="1"/>
    </xf>
    <xf numFmtId="2" fontId="52" fillId="0" borderId="20" xfId="0" applyNumberFormat="1" applyFont="1" applyFill="1" applyBorder="1" applyAlignment="1">
      <alignment horizontal="center" vertical="top" readingOrder="1"/>
    </xf>
    <xf numFmtId="0" fontId="40" fillId="0" borderId="27" xfId="0" applyFont="1" applyBorder="1" applyAlignment="1">
      <alignment/>
    </xf>
    <xf numFmtId="2" fontId="40" fillId="0" borderId="28" xfId="0" applyNumberFormat="1" applyFont="1" applyBorder="1" applyAlignment="1">
      <alignment/>
    </xf>
    <xf numFmtId="0" fontId="40" fillId="0" borderId="29" xfId="0" applyFont="1" applyBorder="1" applyAlignment="1">
      <alignment/>
    </xf>
    <xf numFmtId="2" fontId="40" fillId="0" borderId="0" xfId="0" applyNumberFormat="1" applyFont="1" applyBorder="1" applyAlignment="1">
      <alignment/>
    </xf>
    <xf numFmtId="2" fontId="40" fillId="0" borderId="30" xfId="0" applyNumberFormat="1" applyFont="1" applyBorder="1" applyAlignment="1">
      <alignment/>
    </xf>
    <xf numFmtId="2" fontId="53" fillId="0" borderId="31" xfId="0" applyNumberFormat="1" applyFont="1" applyFill="1" applyBorder="1" applyAlignment="1">
      <alignment horizontal="center" vertical="top" wrapText="1"/>
    </xf>
    <xf numFmtId="2" fontId="52" fillId="0" borderId="32" xfId="0" applyNumberFormat="1" applyFont="1" applyFill="1" applyBorder="1" applyAlignment="1">
      <alignment horizontal="center" vertical="top" wrapText="1"/>
    </xf>
    <xf numFmtId="2" fontId="52" fillId="0" borderId="33" xfId="0" applyNumberFormat="1" applyFont="1" applyFill="1" applyBorder="1" applyAlignment="1">
      <alignment horizontal="center" vertical="top" readingOrder="1"/>
    </xf>
    <xf numFmtId="2" fontId="53" fillId="0" borderId="24" xfId="0" applyNumberFormat="1" applyFont="1" applyFill="1" applyBorder="1" applyAlignment="1">
      <alignment horizontal="center" vertical="top" wrapText="1"/>
    </xf>
    <xf numFmtId="2" fontId="53" fillId="0" borderId="32" xfId="0" applyNumberFormat="1" applyFont="1" applyFill="1" applyBorder="1" applyAlignment="1">
      <alignment horizontal="center" vertical="top" wrapText="1"/>
    </xf>
    <xf numFmtId="2" fontId="52" fillId="0" borderId="32" xfId="0" applyNumberFormat="1" applyFont="1" applyFill="1" applyBorder="1" applyAlignment="1">
      <alignment horizontal="center" vertical="top" readingOrder="1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 horizontal="center" vertical="center"/>
    </xf>
    <xf numFmtId="2" fontId="40" fillId="0" borderId="35" xfId="0" applyNumberFormat="1" applyFont="1" applyBorder="1" applyAlignment="1">
      <alignment/>
    </xf>
    <xf numFmtId="2" fontId="40" fillId="0" borderId="36" xfId="0" applyNumberFormat="1" applyFont="1" applyBorder="1" applyAlignment="1">
      <alignment/>
    </xf>
    <xf numFmtId="2" fontId="40" fillId="0" borderId="37" xfId="0" applyNumberFormat="1" applyFont="1" applyBorder="1" applyAlignment="1">
      <alignment/>
    </xf>
    <xf numFmtId="0" fontId="0" fillId="0" borderId="38" xfId="0" applyBorder="1" applyAlignment="1">
      <alignment/>
    </xf>
    <xf numFmtId="0" fontId="0" fillId="0" borderId="0" xfId="0" applyAlignment="1">
      <alignment horizontal="left" vertical="top"/>
    </xf>
    <xf numFmtId="0" fontId="0" fillId="0" borderId="39" xfId="0" applyBorder="1" applyAlignment="1">
      <alignment horizontal="left" vertical="top"/>
    </xf>
    <xf numFmtId="14" fontId="0" fillId="0" borderId="39" xfId="0" applyNumberFormat="1" applyBorder="1" applyAlignment="1">
      <alignment horizontal="left" vertical="top"/>
    </xf>
    <xf numFmtId="0" fontId="0" fillId="0" borderId="0" xfId="0" applyNumberFormat="1" applyAlignment="1">
      <alignment horizontal="left" vertical="top"/>
    </xf>
    <xf numFmtId="0" fontId="0" fillId="0" borderId="39" xfId="0" applyNumberFormat="1" applyBorder="1" applyAlignment="1">
      <alignment horizontal="left" vertical="top"/>
    </xf>
    <xf numFmtId="0" fontId="40" fillId="0" borderId="40" xfId="0" applyFont="1" applyBorder="1" applyAlignment="1">
      <alignment/>
    </xf>
    <xf numFmtId="0" fontId="40" fillId="0" borderId="24" xfId="0" applyFont="1" applyBorder="1" applyAlignment="1">
      <alignment/>
    </xf>
    <xf numFmtId="0" fontId="0" fillId="0" borderId="41" xfId="0" applyBorder="1" applyAlignment="1">
      <alignment/>
    </xf>
    <xf numFmtId="2" fontId="40" fillId="0" borderId="42" xfId="0" applyNumberFormat="1" applyFont="1" applyBorder="1" applyAlignment="1">
      <alignment/>
    </xf>
    <xf numFmtId="0" fontId="40" fillId="0" borderId="43" xfId="0" applyFont="1" applyBorder="1" applyAlignment="1">
      <alignment/>
    </xf>
    <xf numFmtId="2" fontId="40" fillId="0" borderId="44" xfId="0" applyNumberFormat="1" applyFont="1" applyBorder="1" applyAlignment="1">
      <alignment/>
    </xf>
    <xf numFmtId="2" fontId="40" fillId="0" borderId="45" xfId="0" applyNumberFormat="1" applyFont="1" applyBorder="1" applyAlignment="1">
      <alignment/>
    </xf>
    <xf numFmtId="2" fontId="40" fillId="0" borderId="10" xfId="0" applyNumberFormat="1" applyFont="1" applyBorder="1" applyAlignment="1">
      <alignment/>
    </xf>
    <xf numFmtId="0" fontId="52" fillId="0" borderId="11" xfId="0" applyFont="1" applyFill="1" applyBorder="1" applyAlignment="1">
      <alignment horizontal="center" vertical="top" wrapText="1" readingOrder="1"/>
    </xf>
    <xf numFmtId="0" fontId="52" fillId="0" borderId="14" xfId="0" applyFont="1" applyFill="1" applyBorder="1" applyAlignment="1">
      <alignment horizontal="center" vertical="top" wrapText="1" readingOrder="1"/>
    </xf>
    <xf numFmtId="0" fontId="52" fillId="0" borderId="10" xfId="0" applyFont="1" applyFill="1" applyBorder="1" applyAlignment="1">
      <alignment horizontal="center" vertical="top" wrapText="1" readingOrder="1"/>
    </xf>
    <xf numFmtId="0" fontId="0" fillId="0" borderId="18" xfId="0" applyBorder="1" applyAlignment="1">
      <alignment horizontal="center" vertical="top" wrapText="1" readingOrder="1"/>
    </xf>
    <xf numFmtId="0" fontId="0" fillId="0" borderId="14" xfId="0" applyBorder="1" applyAlignment="1">
      <alignment readingOrder="1"/>
    </xf>
    <xf numFmtId="0" fontId="52" fillId="0" borderId="19" xfId="0" applyFont="1" applyFill="1" applyBorder="1" applyAlignment="1">
      <alignment horizontal="center" vertical="top" wrapText="1" readingOrder="1"/>
    </xf>
    <xf numFmtId="0" fontId="52" fillId="0" borderId="14" xfId="0" applyFont="1" applyFill="1" applyBorder="1" applyAlignment="1">
      <alignment vertical="top" wrapText="1"/>
    </xf>
    <xf numFmtId="0" fontId="52" fillId="0" borderId="18" xfId="0" applyFont="1" applyFill="1" applyBorder="1" applyAlignment="1">
      <alignment vertical="top" wrapText="1"/>
    </xf>
    <xf numFmtId="2" fontId="52" fillId="0" borderId="15" xfId="0" applyNumberFormat="1" applyFont="1" applyFill="1" applyBorder="1" applyAlignment="1">
      <alignment horizontal="center" vertical="top" wrapText="1"/>
    </xf>
    <xf numFmtId="0" fontId="52" fillId="0" borderId="10" xfId="0" applyFont="1" applyFill="1" applyBorder="1" applyAlignment="1">
      <alignment vertical="top" wrapText="1" readingOrder="1"/>
    </xf>
    <xf numFmtId="0" fontId="52" fillId="0" borderId="16" xfId="0" applyFont="1" applyFill="1" applyBorder="1" applyAlignment="1">
      <alignment vertical="center" wrapText="1" readingOrder="1"/>
    </xf>
    <xf numFmtId="0" fontId="52" fillId="0" borderId="10" xfId="0" applyFont="1" applyBorder="1" applyAlignment="1">
      <alignment horizontal="center" vertical="center" wrapText="1"/>
    </xf>
    <xf numFmtId="2" fontId="52" fillId="0" borderId="45" xfId="0" applyNumberFormat="1" applyFont="1" applyFill="1" applyBorder="1" applyAlignment="1">
      <alignment horizontal="center" vertical="top" readingOrder="1"/>
    </xf>
    <xf numFmtId="2" fontId="53" fillId="0" borderId="16" xfId="0" applyNumberFormat="1" applyFont="1" applyFill="1" applyBorder="1" applyAlignment="1">
      <alignment horizontal="center" vertical="top" wrapText="1"/>
    </xf>
    <xf numFmtId="2" fontId="53" fillId="0" borderId="19" xfId="0" applyNumberFormat="1" applyFont="1" applyFill="1" applyBorder="1" applyAlignment="1">
      <alignment horizontal="center" vertical="top" wrapText="1"/>
    </xf>
    <xf numFmtId="0" fontId="52" fillId="0" borderId="14" xfId="0" applyFont="1" applyFill="1" applyBorder="1" applyAlignment="1">
      <alignment vertical="top" wrapText="1" readingOrder="1"/>
    </xf>
    <xf numFmtId="0" fontId="52" fillId="0" borderId="16" xfId="0" applyFont="1" applyFill="1" applyBorder="1" applyAlignment="1">
      <alignment horizontal="left" vertical="top" wrapText="1" readingOrder="1"/>
    </xf>
    <xf numFmtId="0" fontId="52" fillId="0" borderId="10" xfId="0" applyFont="1" applyFill="1" applyBorder="1" applyAlignment="1">
      <alignment horizontal="left" vertical="top" wrapText="1" readingOrder="1"/>
    </xf>
    <xf numFmtId="0" fontId="52" fillId="0" borderId="17" xfId="0" applyFont="1" applyFill="1" applyBorder="1" applyAlignment="1">
      <alignment horizontal="left" vertical="center" wrapText="1" readingOrder="1"/>
    </xf>
    <xf numFmtId="0" fontId="52" fillId="0" borderId="16" xfId="0" applyFont="1" applyFill="1" applyBorder="1" applyAlignment="1">
      <alignment horizontal="left" vertical="center" wrapText="1" readingOrder="1"/>
    </xf>
    <xf numFmtId="0" fontId="52" fillId="0" borderId="10" xfId="0" applyFont="1" applyFill="1" applyBorder="1" applyAlignment="1">
      <alignment horizontal="left" vertical="center" wrapText="1" readingOrder="1"/>
    </xf>
    <xf numFmtId="0" fontId="52" fillId="0" borderId="10" xfId="0" applyFont="1" applyBorder="1" applyAlignment="1">
      <alignment horizontal="center" vertical="top" wrapText="1"/>
    </xf>
    <xf numFmtId="0" fontId="52" fillId="0" borderId="11" xfId="0" applyFont="1" applyBorder="1" applyAlignment="1">
      <alignment horizontal="center" vertical="top" wrapText="1"/>
    </xf>
    <xf numFmtId="0" fontId="53" fillId="0" borderId="10" xfId="0" applyFont="1" applyFill="1" applyBorder="1" applyAlignment="1">
      <alignment horizontal="center" vertical="top" wrapText="1" readingOrder="1"/>
    </xf>
    <xf numFmtId="2" fontId="52" fillId="0" borderId="14" xfId="0" applyNumberFormat="1" applyFont="1" applyFill="1" applyBorder="1" applyAlignment="1">
      <alignment horizontal="center" vertical="top" readingOrder="1"/>
    </xf>
    <xf numFmtId="0" fontId="52" fillId="0" borderId="14" xfId="0" applyFont="1" applyFill="1" applyBorder="1" applyAlignment="1">
      <alignment horizontal="center" vertical="top" wrapText="1" readingOrder="1"/>
    </xf>
    <xf numFmtId="0" fontId="52" fillId="0" borderId="18" xfId="0" applyFont="1" applyFill="1" applyBorder="1" applyAlignment="1">
      <alignment horizontal="center" vertical="top" wrapText="1" readingOrder="1"/>
    </xf>
    <xf numFmtId="0" fontId="52" fillId="0" borderId="10" xfId="0" applyFont="1" applyFill="1" applyBorder="1" applyAlignment="1">
      <alignment horizontal="center" vertical="top" readingOrder="1"/>
    </xf>
    <xf numFmtId="0" fontId="9" fillId="0" borderId="11" xfId="0" applyFont="1" applyFill="1" applyBorder="1" applyAlignment="1">
      <alignment horizontal="center" vertical="top" wrapText="1" readingOrder="1"/>
    </xf>
    <xf numFmtId="0" fontId="52" fillId="0" borderId="11" xfId="0" applyFont="1" applyFill="1" applyBorder="1" applyAlignment="1">
      <alignment horizontal="center" vertical="top" wrapText="1"/>
    </xf>
    <xf numFmtId="0" fontId="52" fillId="0" borderId="14" xfId="0" applyFont="1" applyFill="1" applyBorder="1" applyAlignment="1">
      <alignment horizontal="center" vertical="top" readingOrder="1"/>
    </xf>
    <xf numFmtId="0" fontId="52" fillId="0" borderId="10" xfId="0" applyFont="1" applyFill="1" applyBorder="1" applyAlignment="1">
      <alignment horizontal="center" vertical="top" wrapText="1"/>
    </xf>
    <xf numFmtId="0" fontId="52" fillId="0" borderId="19" xfId="0" applyFont="1" applyFill="1" applyBorder="1" applyAlignment="1">
      <alignment horizontal="center" vertical="top" wrapText="1" readingOrder="1"/>
    </xf>
    <xf numFmtId="0" fontId="0" fillId="0" borderId="18" xfId="0" applyBorder="1" applyAlignment="1">
      <alignment horizontal="center" vertical="top" wrapText="1" readingOrder="1"/>
    </xf>
    <xf numFmtId="0" fontId="52" fillId="0" borderId="11" xfId="0" applyFont="1" applyFill="1" applyBorder="1" applyAlignment="1">
      <alignment horizontal="center" vertical="top" wrapText="1" readingOrder="1"/>
    </xf>
    <xf numFmtId="0" fontId="0" fillId="0" borderId="14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vertical="top" wrapText="1"/>
    </xf>
    <xf numFmtId="0" fontId="0" fillId="0" borderId="14" xfId="0" applyBorder="1" applyAlignment="1">
      <alignment readingOrder="1"/>
    </xf>
    <xf numFmtId="0" fontId="0" fillId="0" borderId="18" xfId="0" applyBorder="1" applyAlignment="1">
      <alignment readingOrder="1"/>
    </xf>
    <xf numFmtId="0" fontId="52" fillId="0" borderId="16" xfId="0" applyFont="1" applyFill="1" applyBorder="1" applyAlignment="1">
      <alignment horizontal="center" vertical="top" wrapText="1" readingOrder="1"/>
    </xf>
    <xf numFmtId="0" fontId="52" fillId="0" borderId="14" xfId="0" applyFont="1" applyFill="1" applyBorder="1" applyAlignment="1">
      <alignment horizontal="center" vertical="top" wrapText="1" readingOrder="1"/>
    </xf>
    <xf numFmtId="0" fontId="52" fillId="0" borderId="18" xfId="0" applyFont="1" applyFill="1" applyBorder="1" applyAlignment="1">
      <alignment horizontal="center" vertical="top" wrapText="1" readingOrder="1"/>
    </xf>
    <xf numFmtId="0" fontId="0" fillId="0" borderId="14" xfId="0" applyFill="1" applyBorder="1" applyAlignment="1">
      <alignment readingOrder="1"/>
    </xf>
    <xf numFmtId="0" fontId="0" fillId="0" borderId="18" xfId="0" applyFill="1" applyBorder="1" applyAlignment="1">
      <alignment readingOrder="1"/>
    </xf>
    <xf numFmtId="0" fontId="52" fillId="0" borderId="10" xfId="0" applyFont="1" applyFill="1" applyBorder="1" applyAlignment="1">
      <alignment horizontal="center" vertical="top" readingOrder="1"/>
    </xf>
    <xf numFmtId="2" fontId="52" fillId="0" borderId="14" xfId="0" applyNumberFormat="1" applyFont="1" applyFill="1" applyBorder="1" applyAlignment="1">
      <alignment horizontal="center" vertical="top" readingOrder="1"/>
    </xf>
    <xf numFmtId="0" fontId="52" fillId="0" borderId="10" xfId="0" applyFont="1" applyFill="1" applyBorder="1" applyAlignment="1">
      <alignment horizontal="center" vertical="top" wrapText="1" readingOrder="1"/>
    </xf>
    <xf numFmtId="0" fontId="52" fillId="0" borderId="14" xfId="0" applyFont="1" applyFill="1" applyBorder="1" applyAlignment="1">
      <alignment horizontal="center" vertical="top" wrapText="1"/>
    </xf>
    <xf numFmtId="2" fontId="53" fillId="0" borderId="25" xfId="0" applyNumberFormat="1" applyFont="1" applyFill="1" applyBorder="1" applyAlignment="1">
      <alignment horizontal="center" vertical="top" wrapText="1"/>
    </xf>
    <xf numFmtId="2" fontId="53" fillId="0" borderId="46" xfId="0" applyNumberFormat="1" applyFont="1" applyFill="1" applyBorder="1" applyAlignment="1">
      <alignment horizontal="center" vertical="top" wrapText="1"/>
    </xf>
    <xf numFmtId="0" fontId="53" fillId="34" borderId="11" xfId="0" applyFont="1" applyFill="1" applyBorder="1" applyAlignment="1">
      <alignment horizontal="center" vertical="top" wrapText="1" readingOrder="1"/>
    </xf>
    <xf numFmtId="2" fontId="53" fillId="34" borderId="11" xfId="0" applyNumberFormat="1" applyFont="1" applyFill="1" applyBorder="1" applyAlignment="1">
      <alignment horizontal="center" vertical="top" wrapText="1"/>
    </xf>
    <xf numFmtId="0" fontId="52" fillId="34" borderId="14" xfId="0" applyFont="1" applyFill="1" applyBorder="1" applyAlignment="1">
      <alignment horizontal="center" vertical="top" wrapText="1" readingOrder="1"/>
    </xf>
    <xf numFmtId="2" fontId="52" fillId="34" borderId="14" xfId="0" applyNumberFormat="1" applyFont="1" applyFill="1" applyBorder="1" applyAlignment="1">
      <alignment horizontal="center" vertical="top" readingOrder="1"/>
    </xf>
    <xf numFmtId="0" fontId="52" fillId="34" borderId="18" xfId="0" applyFont="1" applyFill="1" applyBorder="1" applyAlignment="1">
      <alignment horizontal="center" vertical="top" wrapText="1" readingOrder="1"/>
    </xf>
    <xf numFmtId="2" fontId="52" fillId="34" borderId="18" xfId="0" applyNumberFormat="1" applyFont="1" applyFill="1" applyBorder="1" applyAlignment="1">
      <alignment horizontal="center" vertical="top" readingOrder="1"/>
    </xf>
    <xf numFmtId="0" fontId="53" fillId="34" borderId="16" xfId="0" applyFont="1" applyFill="1" applyBorder="1" applyAlignment="1">
      <alignment horizontal="center" vertical="top" wrapText="1" readingOrder="1"/>
    </xf>
    <xf numFmtId="2" fontId="53" fillId="34" borderId="16" xfId="0" applyNumberFormat="1" applyFont="1" applyFill="1" applyBorder="1" applyAlignment="1">
      <alignment horizontal="center" vertical="top" readingOrder="1"/>
    </xf>
    <xf numFmtId="0" fontId="52" fillId="34" borderId="15" xfId="0" applyFont="1" applyFill="1" applyBorder="1" applyAlignment="1">
      <alignment horizontal="center" vertical="top" wrapText="1" readingOrder="1"/>
    </xf>
    <xf numFmtId="2" fontId="52" fillId="34" borderId="15" xfId="0" applyNumberFormat="1" applyFont="1" applyFill="1" applyBorder="1" applyAlignment="1">
      <alignment horizontal="center" vertical="top" readingOrder="1"/>
    </xf>
    <xf numFmtId="172" fontId="52" fillId="34" borderId="15" xfId="0" applyNumberFormat="1" applyFont="1" applyFill="1" applyBorder="1" applyAlignment="1">
      <alignment horizontal="center" vertical="top" readingOrder="1"/>
    </xf>
    <xf numFmtId="172" fontId="52" fillId="34" borderId="14" xfId="0" applyNumberFormat="1" applyFont="1" applyFill="1" applyBorder="1" applyAlignment="1">
      <alignment horizontal="center" vertical="top" readingOrder="1"/>
    </xf>
    <xf numFmtId="0" fontId="51" fillId="34" borderId="0" xfId="0" applyFont="1" applyFill="1" applyAlignment="1">
      <alignment horizontal="center" vertical="top" readingOrder="1"/>
    </xf>
    <xf numFmtId="172" fontId="51" fillId="34" borderId="0" xfId="0" applyNumberFormat="1" applyFont="1" applyFill="1" applyAlignment="1">
      <alignment horizontal="center" vertical="top" readingOrder="1"/>
    </xf>
    <xf numFmtId="2" fontId="51" fillId="34" borderId="0" xfId="0" applyNumberFormat="1" applyFont="1" applyFill="1" applyAlignment="1">
      <alignment horizontal="center" vertical="top" readingOrder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7" fillId="0" borderId="0" xfId="0" applyNumberFormat="1" applyFont="1" applyFill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left" vertical="top" wrapText="1" readingOrder="1"/>
    </xf>
    <xf numFmtId="0" fontId="52" fillId="0" borderId="14" xfId="0" applyFont="1" applyFill="1" applyBorder="1" applyAlignment="1">
      <alignment horizontal="left" vertical="top" wrapText="1" readingOrder="1"/>
    </xf>
    <xf numFmtId="0" fontId="52" fillId="0" borderId="18" xfId="0" applyFont="1" applyFill="1" applyBorder="1" applyAlignment="1">
      <alignment horizontal="left" vertical="top" wrapText="1" readingOrder="1"/>
    </xf>
    <xf numFmtId="0" fontId="52" fillId="0" borderId="11" xfId="0" applyFont="1" applyFill="1" applyBorder="1" applyAlignment="1">
      <alignment horizontal="center" vertical="top" wrapText="1" readingOrder="1"/>
    </xf>
    <xf numFmtId="0" fontId="52" fillId="0" borderId="14" xfId="0" applyFont="1" applyFill="1" applyBorder="1" applyAlignment="1">
      <alignment horizontal="center" vertical="top" wrapText="1" readingOrder="1"/>
    </xf>
    <xf numFmtId="0" fontId="52" fillId="0" borderId="18" xfId="0" applyFont="1" applyFill="1" applyBorder="1" applyAlignment="1">
      <alignment horizontal="center" vertical="top" wrapText="1" readingOrder="1"/>
    </xf>
    <xf numFmtId="0" fontId="52" fillId="0" borderId="11" xfId="0" applyFont="1" applyFill="1" applyBorder="1" applyAlignment="1">
      <alignment horizontal="center" vertical="top" wrapText="1"/>
    </xf>
    <xf numFmtId="0" fontId="52" fillId="0" borderId="14" xfId="0" applyFont="1" applyFill="1" applyBorder="1" applyAlignment="1">
      <alignment horizontal="center" vertical="top" wrapText="1"/>
    </xf>
    <xf numFmtId="0" fontId="52" fillId="0" borderId="18" xfId="0" applyFont="1" applyFill="1" applyBorder="1" applyAlignment="1">
      <alignment horizontal="center" vertical="top" wrapText="1"/>
    </xf>
    <xf numFmtId="0" fontId="53" fillId="0" borderId="10" xfId="0" applyFont="1" applyFill="1" applyBorder="1" applyAlignment="1">
      <alignment vertical="top" wrapText="1"/>
    </xf>
    <xf numFmtId="0" fontId="53" fillId="0" borderId="10" xfId="0" applyFont="1" applyFill="1" applyBorder="1" applyAlignment="1">
      <alignment wrapText="1"/>
    </xf>
    <xf numFmtId="0" fontId="52" fillId="0" borderId="10" xfId="0" applyFont="1" applyFill="1" applyBorder="1" applyAlignment="1">
      <alignment horizontal="center" vertical="top" readingOrder="1"/>
    </xf>
    <xf numFmtId="0" fontId="52" fillId="0" borderId="10" xfId="0" applyFont="1" applyFill="1" applyBorder="1" applyAlignment="1">
      <alignment horizontal="left" vertical="top" wrapText="1"/>
    </xf>
    <xf numFmtId="0" fontId="52" fillId="0" borderId="10" xfId="0" applyFont="1" applyFill="1" applyBorder="1" applyAlignment="1">
      <alignment horizontal="center" vertical="top" wrapText="1" readingOrder="1"/>
    </xf>
    <xf numFmtId="0" fontId="8" fillId="0" borderId="11" xfId="0" applyFont="1" applyFill="1" applyBorder="1" applyAlignment="1">
      <alignment horizontal="center" vertical="top" wrapText="1" readingOrder="1"/>
    </xf>
    <xf numFmtId="0" fontId="8" fillId="0" borderId="14" xfId="0" applyFont="1" applyFill="1" applyBorder="1" applyAlignment="1">
      <alignment horizontal="center" vertical="top" wrapText="1" readingOrder="1"/>
    </xf>
    <xf numFmtId="0" fontId="8" fillId="0" borderId="18" xfId="0" applyFont="1" applyFill="1" applyBorder="1" applyAlignment="1">
      <alignment horizontal="center" vertical="top" wrapText="1" readingOrder="1"/>
    </xf>
    <xf numFmtId="2" fontId="52" fillId="0" borderId="14" xfId="0" applyNumberFormat="1" applyFont="1" applyFill="1" applyBorder="1" applyAlignment="1">
      <alignment horizontal="center" vertical="top" readingOrder="1"/>
    </xf>
    <xf numFmtId="0" fontId="0" fillId="0" borderId="18" xfId="0" applyBorder="1" applyAlignment="1">
      <alignment horizontal="center" vertical="top" wrapText="1" readingOrder="1"/>
    </xf>
    <xf numFmtId="0" fontId="0" fillId="0" borderId="14" xfId="0" applyFill="1" applyBorder="1" applyAlignment="1">
      <alignment readingOrder="1"/>
    </xf>
    <xf numFmtId="0" fontId="0" fillId="0" borderId="18" xfId="0" applyFill="1" applyBorder="1" applyAlignment="1">
      <alignment readingOrder="1"/>
    </xf>
    <xf numFmtId="0" fontId="52" fillId="0" borderId="19" xfId="0" applyFont="1" applyFill="1" applyBorder="1" applyAlignment="1">
      <alignment horizontal="center" vertical="top" wrapText="1" readingOrder="1"/>
    </xf>
    <xf numFmtId="0" fontId="0" fillId="0" borderId="45" xfId="0" applyBorder="1" applyAlignment="1">
      <alignment horizontal="center" vertical="top" wrapText="1" readingOrder="1"/>
    </xf>
    <xf numFmtId="0" fontId="0" fillId="0" borderId="42" xfId="0" applyBorder="1" applyAlignment="1">
      <alignment horizontal="center" vertical="top" wrapText="1" readingOrder="1"/>
    </xf>
    <xf numFmtId="0" fontId="52" fillId="0" borderId="11" xfId="0" applyFont="1" applyFill="1" applyBorder="1" applyAlignment="1">
      <alignment horizontal="left" vertical="top" wrapText="1"/>
    </xf>
    <xf numFmtId="0" fontId="52" fillId="0" borderId="18" xfId="0" applyFont="1" applyFill="1" applyBorder="1" applyAlignment="1">
      <alignment horizontal="left" vertical="top" wrapText="1"/>
    </xf>
    <xf numFmtId="0" fontId="52" fillId="0" borderId="11" xfId="0" applyFont="1" applyFill="1" applyBorder="1" applyAlignment="1">
      <alignment horizontal="center" vertical="top" readingOrder="1"/>
    </xf>
    <xf numFmtId="0" fontId="0" fillId="0" borderId="14" xfId="0" applyBorder="1" applyAlignment="1">
      <alignment horizontal="center" vertical="top" readingOrder="1"/>
    </xf>
    <xf numFmtId="0" fontId="0" fillId="0" borderId="18" xfId="0" applyBorder="1" applyAlignment="1">
      <alignment horizontal="center" vertical="top" readingOrder="1"/>
    </xf>
    <xf numFmtId="0" fontId="52" fillId="0" borderId="14" xfId="0" applyFont="1" applyFill="1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4" xfId="0" applyBorder="1" applyAlignment="1">
      <alignment horizontal="center" vertical="top" wrapText="1" readingOrder="1"/>
    </xf>
    <xf numFmtId="14" fontId="52" fillId="0" borderId="11" xfId="0" applyNumberFormat="1" applyFont="1" applyFill="1" applyBorder="1" applyAlignment="1">
      <alignment horizontal="center" vertical="top" readingOrder="1"/>
    </xf>
    <xf numFmtId="0" fontId="0" fillId="0" borderId="14" xfId="0" applyFill="1" applyBorder="1" applyAlignment="1">
      <alignment horizontal="center" vertical="top" readingOrder="1"/>
    </xf>
    <xf numFmtId="0" fontId="0" fillId="0" borderId="18" xfId="0" applyFill="1" applyBorder="1" applyAlignment="1">
      <alignment horizontal="center" vertical="top" readingOrder="1"/>
    </xf>
    <xf numFmtId="0" fontId="0" fillId="0" borderId="14" xfId="0" applyFill="1" applyBorder="1" applyAlignment="1">
      <alignment horizontal="left" vertical="top" wrapText="1"/>
    </xf>
    <xf numFmtId="0" fontId="0" fillId="0" borderId="18" xfId="0" applyFill="1" applyBorder="1" applyAlignment="1">
      <alignment horizontal="left" vertical="top" wrapText="1"/>
    </xf>
    <xf numFmtId="0" fontId="52" fillId="0" borderId="16" xfId="0" applyFont="1" applyFill="1" applyBorder="1" applyAlignment="1">
      <alignment horizontal="center" vertical="top" wrapText="1" readingOrder="1"/>
    </xf>
    <xf numFmtId="0" fontId="0" fillId="0" borderId="15" xfId="0" applyFill="1" applyBorder="1" applyAlignment="1">
      <alignment horizontal="center" vertical="top" wrapText="1" readingOrder="1"/>
    </xf>
    <xf numFmtId="0" fontId="0" fillId="0" borderId="24" xfId="0" applyFill="1" applyBorder="1" applyAlignment="1">
      <alignment horizontal="center" vertical="top" wrapText="1" readingOrder="1"/>
    </xf>
    <xf numFmtId="0" fontId="52" fillId="0" borderId="11" xfId="0" applyFont="1" applyFill="1" applyBorder="1" applyAlignment="1">
      <alignment vertical="top" wrapText="1" readingOrder="1"/>
    </xf>
    <xf numFmtId="0" fontId="0" fillId="0" borderId="14" xfId="0" applyFill="1" applyBorder="1" applyAlignment="1">
      <alignment vertical="top" readingOrder="1"/>
    </xf>
    <xf numFmtId="0" fontId="0" fillId="0" borderId="18" xfId="0" applyFill="1" applyBorder="1" applyAlignment="1">
      <alignment vertical="top" readingOrder="1"/>
    </xf>
    <xf numFmtId="0" fontId="52" fillId="0" borderId="11" xfId="0" applyFont="1" applyFill="1" applyBorder="1" applyAlignment="1">
      <alignment vertical="center" wrapText="1" readingOrder="1"/>
    </xf>
    <xf numFmtId="0" fontId="52" fillId="0" borderId="10" xfId="0" applyFont="1" applyFill="1" applyBorder="1" applyAlignment="1">
      <alignment horizontal="center" vertical="top" wrapText="1"/>
    </xf>
    <xf numFmtId="0" fontId="53" fillId="0" borderId="32" xfId="0" applyFont="1" applyFill="1" applyBorder="1" applyAlignment="1">
      <alignment horizontal="center" vertical="top" wrapText="1"/>
    </xf>
    <xf numFmtId="0" fontId="53" fillId="0" borderId="38" xfId="0" applyFont="1" applyFill="1" applyBorder="1" applyAlignment="1">
      <alignment horizontal="center" vertical="top" wrapText="1"/>
    </xf>
    <xf numFmtId="0" fontId="53" fillId="0" borderId="39" xfId="0" applyFont="1" applyFill="1" applyBorder="1" applyAlignment="1">
      <alignment horizontal="center" vertical="top" wrapText="1"/>
    </xf>
    <xf numFmtId="0" fontId="0" fillId="0" borderId="14" xfId="0" applyBorder="1" applyAlignment="1">
      <alignment readingOrder="1"/>
    </xf>
    <xf numFmtId="0" fontId="0" fillId="0" borderId="18" xfId="0" applyBorder="1" applyAlignment="1">
      <alignment readingOrder="1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center" vertical="top" wrapText="1" readingOrder="1"/>
    </xf>
    <xf numFmtId="0" fontId="0" fillId="0" borderId="24" xfId="0" applyBorder="1" applyAlignment="1">
      <alignment horizontal="center" vertical="top" wrapText="1" readingOrder="1"/>
    </xf>
    <xf numFmtId="0" fontId="52" fillId="0" borderId="14" xfId="0" applyFont="1" applyFill="1" applyBorder="1" applyAlignment="1">
      <alignment vertical="center" wrapText="1" readingOrder="1"/>
    </xf>
    <xf numFmtId="0" fontId="0" fillId="0" borderId="18" xfId="0" applyBorder="1" applyAlignment="1">
      <alignment horizontal="left" vertical="top" wrapText="1" readingOrder="1"/>
    </xf>
    <xf numFmtId="0" fontId="52" fillId="0" borderId="45" xfId="0" applyFont="1" applyFill="1" applyBorder="1" applyAlignment="1">
      <alignment horizontal="center" vertical="top" wrapText="1" readingOrder="1"/>
    </xf>
    <xf numFmtId="0" fontId="54" fillId="0" borderId="0" xfId="0" applyFont="1" applyFill="1" applyBorder="1" applyAlignment="1">
      <alignment horizontal="right" vertical="top" wrapText="1" readingOrder="1"/>
    </xf>
    <xf numFmtId="0" fontId="8" fillId="0" borderId="10" xfId="0" applyFont="1" applyFill="1" applyBorder="1" applyAlignment="1">
      <alignment vertical="top" wrapText="1"/>
    </xf>
    <xf numFmtId="0" fontId="52" fillId="0" borderId="10" xfId="0" applyFont="1" applyFill="1" applyBorder="1" applyAlignment="1">
      <alignment vertical="top" wrapText="1"/>
    </xf>
    <xf numFmtId="0" fontId="53" fillId="0" borderId="16" xfId="0" applyFont="1" applyFill="1" applyBorder="1" applyAlignment="1">
      <alignment vertical="top" wrapText="1"/>
    </xf>
    <xf numFmtId="0" fontId="53" fillId="0" borderId="17" xfId="0" applyFont="1" applyFill="1" applyBorder="1" applyAlignment="1">
      <alignment vertical="top" wrapText="1"/>
    </xf>
    <xf numFmtId="0" fontId="53" fillId="0" borderId="38" xfId="0" applyFont="1" applyFill="1" applyBorder="1" applyAlignment="1">
      <alignment vertical="top" wrapText="1"/>
    </xf>
    <xf numFmtId="0" fontId="53" fillId="0" borderId="39" xfId="0" applyFont="1" applyFill="1" applyBorder="1" applyAlignment="1">
      <alignment vertical="top" wrapText="1"/>
    </xf>
    <xf numFmtId="0" fontId="52" fillId="0" borderId="11" xfId="0" applyFont="1" applyFill="1" applyBorder="1" applyAlignment="1">
      <alignment horizontal="center" vertical="top"/>
    </xf>
    <xf numFmtId="0" fontId="0" fillId="0" borderId="14" xfId="0" applyFont="1" applyFill="1" applyBorder="1" applyAlignment="1">
      <alignment horizontal="center" vertical="top"/>
    </xf>
    <xf numFmtId="0" fontId="52" fillId="0" borderId="17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52" fillId="0" borderId="14" xfId="0" applyFont="1" applyFill="1" applyBorder="1" applyAlignment="1">
      <alignment horizontal="center" vertical="top" readingOrder="1"/>
    </xf>
    <xf numFmtId="0" fontId="53" fillId="0" borderId="11" xfId="0" applyFont="1" applyFill="1" applyBorder="1" applyAlignment="1">
      <alignment horizontal="center" vertical="top" wrapText="1"/>
    </xf>
    <xf numFmtId="0" fontId="53" fillId="0" borderId="18" xfId="0" applyFont="1" applyFill="1" applyBorder="1" applyAlignment="1">
      <alignment horizontal="center" vertical="top" wrapText="1"/>
    </xf>
    <xf numFmtId="0" fontId="53" fillId="0" borderId="10" xfId="0" applyFont="1" applyFill="1" applyBorder="1" applyAlignment="1">
      <alignment horizontal="center" vertical="top" wrapText="1"/>
    </xf>
    <xf numFmtId="0" fontId="55" fillId="0" borderId="0" xfId="0" applyFont="1" applyFill="1" applyAlignment="1">
      <alignment horizontal="center" vertical="top" wrapText="1"/>
    </xf>
    <xf numFmtId="0" fontId="53" fillId="0" borderId="18" xfId="0" applyFont="1" applyFill="1" applyBorder="1" applyAlignment="1">
      <alignment wrapText="1"/>
    </xf>
    <xf numFmtId="0" fontId="53" fillId="0" borderId="11" xfId="0" applyFont="1" applyFill="1" applyBorder="1" applyAlignment="1">
      <alignment wrapText="1"/>
    </xf>
    <xf numFmtId="0" fontId="52" fillId="0" borderId="16" xfId="0" applyFont="1" applyFill="1" applyBorder="1" applyAlignment="1">
      <alignment vertical="top" wrapText="1" readingOrder="1"/>
    </xf>
    <xf numFmtId="0" fontId="0" fillId="0" borderId="15" xfId="0" applyBorder="1" applyAlignment="1">
      <alignment vertical="top" wrapText="1" readingOrder="1"/>
    </xf>
    <xf numFmtId="0" fontId="0" fillId="0" borderId="24" xfId="0" applyBorder="1" applyAlignment="1">
      <alignment vertical="top" wrapText="1" readingOrder="1"/>
    </xf>
    <xf numFmtId="0" fontId="52" fillId="0" borderId="11" xfId="0" applyFont="1" applyFill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4" xfId="0" applyFont="1" applyFill="1" applyBorder="1" applyAlignment="1">
      <alignment vertical="top" wrapText="1"/>
    </xf>
    <xf numFmtId="0" fontId="52" fillId="0" borderId="0" xfId="0" applyFont="1" applyFill="1" applyBorder="1" applyAlignment="1">
      <alignment horizontal="right" vertical="top" wrapText="1" readingOrder="1"/>
    </xf>
    <xf numFmtId="0" fontId="52" fillId="0" borderId="0" xfId="0" applyFont="1" applyFill="1" applyBorder="1" applyAlignment="1">
      <alignment horizontal="right" wrapText="1" readingOrder="1"/>
    </xf>
    <xf numFmtId="0" fontId="0" fillId="0" borderId="0" xfId="0" applyAlignment="1">
      <alignment horizontal="right" wrapText="1" readingOrder="1"/>
    </xf>
    <xf numFmtId="0" fontId="53" fillId="0" borderId="14" xfId="0" applyFont="1" applyFill="1" applyBorder="1" applyAlignment="1">
      <alignment horizontal="center" vertical="top" wrapText="1"/>
    </xf>
    <xf numFmtId="0" fontId="53" fillId="0" borderId="16" xfId="0" applyFont="1" applyFill="1" applyBorder="1" applyAlignment="1">
      <alignment vertical="center" wrapText="1" readingOrder="1"/>
    </xf>
    <xf numFmtId="0" fontId="0" fillId="0" borderId="15" xfId="0" applyFont="1" applyFill="1" applyBorder="1" applyAlignment="1">
      <alignment wrapText="1" readingOrder="1"/>
    </xf>
    <xf numFmtId="0" fontId="0" fillId="0" borderId="24" xfId="0" applyFont="1" applyFill="1" applyBorder="1" applyAlignment="1">
      <alignment wrapText="1" readingOrder="1"/>
    </xf>
    <xf numFmtId="0" fontId="52" fillId="0" borderId="19" xfId="0" applyFont="1" applyFill="1" applyBorder="1" applyAlignment="1">
      <alignment horizontal="center" vertical="top" wrapText="1"/>
    </xf>
    <xf numFmtId="0" fontId="52" fillId="0" borderId="45" xfId="0" applyFont="1" applyFill="1" applyBorder="1" applyAlignment="1">
      <alignment horizontal="center" vertical="top" wrapText="1"/>
    </xf>
    <xf numFmtId="0" fontId="52" fillId="0" borderId="42" xfId="0" applyFont="1" applyFill="1" applyBorder="1" applyAlignment="1">
      <alignment horizontal="center" vertical="top" wrapText="1"/>
    </xf>
    <xf numFmtId="0" fontId="52" fillId="34" borderId="10" xfId="0" applyFont="1" applyFill="1" applyBorder="1" applyAlignment="1">
      <alignment horizontal="center" vertical="top" readingOrder="1"/>
    </xf>
    <xf numFmtId="0" fontId="52" fillId="34" borderId="10" xfId="0" applyFont="1" applyFill="1" applyBorder="1" applyAlignment="1">
      <alignment horizontal="left" vertical="top" wrapText="1"/>
    </xf>
    <xf numFmtId="0" fontId="52" fillId="34" borderId="10" xfId="0" applyFont="1" applyFill="1" applyBorder="1" applyAlignment="1">
      <alignment horizontal="center" vertical="top" wrapText="1" readingOrder="1"/>
    </xf>
    <xf numFmtId="0" fontId="52" fillId="34" borderId="11" xfId="0" applyFont="1" applyFill="1" applyBorder="1" applyAlignment="1">
      <alignment horizontal="left" vertical="top" wrapText="1" readingOrder="1"/>
    </xf>
    <xf numFmtId="0" fontId="52" fillId="34" borderId="14" xfId="0" applyFont="1" applyFill="1" applyBorder="1" applyAlignment="1">
      <alignment horizontal="left" vertical="top" wrapText="1" readingOrder="1"/>
    </xf>
    <xf numFmtId="0" fontId="52" fillId="34" borderId="18" xfId="0" applyFont="1" applyFill="1" applyBorder="1" applyAlignment="1">
      <alignment horizontal="left" vertical="top" wrapText="1" readingOrder="1"/>
    </xf>
    <xf numFmtId="0" fontId="52" fillId="34" borderId="11" xfId="0" applyFont="1" applyFill="1" applyBorder="1" applyAlignment="1">
      <alignment horizontal="center" vertical="top" wrapText="1" readingOrder="1"/>
    </xf>
    <xf numFmtId="0" fontId="52" fillId="34" borderId="14" xfId="0" applyFont="1" applyFill="1" applyBorder="1" applyAlignment="1">
      <alignment horizontal="center" vertical="top" wrapText="1" readingOrder="1"/>
    </xf>
    <xf numFmtId="0" fontId="52" fillId="34" borderId="18" xfId="0" applyFont="1" applyFill="1" applyBorder="1" applyAlignment="1">
      <alignment horizontal="center" vertical="top" wrapText="1" readingOrder="1"/>
    </xf>
    <xf numFmtId="14" fontId="52" fillId="34" borderId="11" xfId="0" applyNumberFormat="1" applyFont="1" applyFill="1" applyBorder="1" applyAlignment="1">
      <alignment horizontal="center" vertical="top" readingOrder="1"/>
    </xf>
    <xf numFmtId="0" fontId="0" fillId="34" borderId="14" xfId="0" applyFill="1" applyBorder="1" applyAlignment="1">
      <alignment horizontal="center" vertical="top" readingOrder="1"/>
    </xf>
    <xf numFmtId="0" fontId="0" fillId="34" borderId="18" xfId="0" applyFill="1" applyBorder="1" applyAlignment="1">
      <alignment horizontal="center" vertical="top" readingOrder="1"/>
    </xf>
    <xf numFmtId="0" fontId="52" fillId="34" borderId="11" xfId="0" applyFont="1" applyFill="1" applyBorder="1" applyAlignment="1">
      <alignment horizontal="left" vertical="top" wrapText="1"/>
    </xf>
    <xf numFmtId="0" fontId="0" fillId="34" borderId="14" xfId="0" applyFill="1" applyBorder="1" applyAlignment="1">
      <alignment horizontal="left" vertical="top" wrapText="1"/>
    </xf>
    <xf numFmtId="0" fontId="0" fillId="34" borderId="18" xfId="0" applyFill="1" applyBorder="1" applyAlignment="1">
      <alignment horizontal="left" vertical="top" wrapText="1"/>
    </xf>
    <xf numFmtId="0" fontId="52" fillId="34" borderId="16" xfId="0" applyFont="1" applyFill="1" applyBorder="1" applyAlignment="1">
      <alignment horizontal="center" vertical="top" wrapText="1" readingOrder="1"/>
    </xf>
    <xf numFmtId="0" fontId="0" fillId="34" borderId="15" xfId="0" applyFill="1" applyBorder="1" applyAlignment="1">
      <alignment horizontal="center" vertical="top" wrapText="1" readingOrder="1"/>
    </xf>
    <xf numFmtId="0" fontId="0" fillId="34" borderId="24" xfId="0" applyFill="1" applyBorder="1" applyAlignment="1">
      <alignment horizontal="center" vertical="top" wrapText="1" readingOrder="1"/>
    </xf>
    <xf numFmtId="0" fontId="52" fillId="34" borderId="11" xfId="0" applyFont="1" applyFill="1" applyBorder="1" applyAlignment="1">
      <alignment vertical="top" wrapText="1" readingOrder="1"/>
    </xf>
    <xf numFmtId="0" fontId="0" fillId="34" borderId="14" xfId="0" applyFill="1" applyBorder="1" applyAlignment="1">
      <alignment vertical="top" readingOrder="1"/>
    </xf>
    <xf numFmtId="0" fontId="0" fillId="34" borderId="18" xfId="0" applyFill="1" applyBorder="1" applyAlignment="1">
      <alignment vertical="top" readingOrder="1"/>
    </xf>
    <xf numFmtId="0" fontId="0" fillId="34" borderId="14" xfId="0" applyFill="1" applyBorder="1" applyAlignment="1">
      <alignment readingOrder="1"/>
    </xf>
    <xf numFmtId="0" fontId="0" fillId="34" borderId="18" xfId="0" applyFill="1" applyBorder="1" applyAlignment="1">
      <alignment readingOrder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35"/>
  <sheetViews>
    <sheetView zoomScaleSheetLayoutView="100" zoomScalePageLayoutView="0" workbookViewId="0" topLeftCell="A1">
      <selection activeCell="E7" sqref="E7"/>
    </sheetView>
  </sheetViews>
  <sheetFormatPr defaultColWidth="9.140625" defaultRowHeight="15"/>
  <cols>
    <col min="1" max="1" width="5.00390625" style="5" customWidth="1"/>
    <col min="2" max="2" width="24.421875" style="6" customWidth="1"/>
    <col min="3" max="3" width="9.140625" style="7" customWidth="1"/>
    <col min="4" max="4" width="8.8515625" style="8" customWidth="1"/>
    <col min="5" max="5" width="11.421875" style="9" customWidth="1"/>
    <col min="6" max="6" width="6.421875" style="9" customWidth="1"/>
    <col min="7" max="7" width="10.140625" style="9" customWidth="1"/>
    <col min="8" max="8" width="11.421875" style="8" customWidth="1"/>
    <col min="9" max="9" width="16.140625" style="7" customWidth="1"/>
    <col min="10" max="10" width="19.57421875" style="7" customWidth="1"/>
    <col min="11" max="11" width="16.57421875" style="7" customWidth="1"/>
    <col min="12" max="12" width="10.421875" style="7" customWidth="1"/>
    <col min="13" max="13" width="8.57421875" style="7" customWidth="1"/>
    <col min="14" max="14" width="12.57421875" style="7" customWidth="1"/>
    <col min="15" max="15" width="36.421875" style="6" customWidth="1"/>
    <col min="16" max="16384" width="9.140625" style="7" customWidth="1"/>
  </cols>
  <sheetData>
    <row r="1" ht="9" customHeight="1"/>
    <row r="2" spans="1:15" ht="30.75" customHeight="1">
      <c r="A2" s="206" t="s">
        <v>16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</row>
    <row r="3" ht="15">
      <c r="F3" s="10"/>
    </row>
    <row r="4" spans="1:15" ht="13.5" customHeight="1">
      <c r="A4" s="189" t="s">
        <v>0</v>
      </c>
      <c r="B4" s="191" t="s">
        <v>13</v>
      </c>
      <c r="C4" s="191" t="s">
        <v>1</v>
      </c>
      <c r="D4" s="191" t="s">
        <v>2</v>
      </c>
      <c r="E4" s="191"/>
      <c r="F4" s="191"/>
      <c r="G4" s="191"/>
      <c r="H4" s="210" t="s">
        <v>15</v>
      </c>
      <c r="I4" s="211"/>
      <c r="J4" s="211"/>
      <c r="K4" s="211"/>
      <c r="L4" s="211"/>
      <c r="M4" s="211"/>
      <c r="N4" s="212"/>
      <c r="O4" s="191" t="s">
        <v>3</v>
      </c>
    </row>
    <row r="5" spans="1:15" ht="34.5" customHeight="1">
      <c r="A5" s="189"/>
      <c r="B5" s="191"/>
      <c r="C5" s="191"/>
      <c r="D5" s="1" t="s">
        <v>4</v>
      </c>
      <c r="E5" s="3" t="s">
        <v>5</v>
      </c>
      <c r="F5" s="3" t="s">
        <v>6</v>
      </c>
      <c r="G5" s="3" t="s">
        <v>7</v>
      </c>
      <c r="H5" s="1" t="s">
        <v>8</v>
      </c>
      <c r="I5" s="1" t="s">
        <v>9</v>
      </c>
      <c r="J5" s="1" t="s">
        <v>31</v>
      </c>
      <c r="K5" s="1" t="s">
        <v>32</v>
      </c>
      <c r="L5" s="1" t="s">
        <v>33</v>
      </c>
      <c r="M5" s="1" t="s">
        <v>34</v>
      </c>
      <c r="N5" s="1" t="s">
        <v>37</v>
      </c>
      <c r="O5" s="191"/>
    </row>
    <row r="6" spans="1:15" s="11" customFormat="1" ht="16.5" customHeight="1">
      <c r="A6" s="208" t="s">
        <v>10</v>
      </c>
      <c r="B6" s="209" t="s">
        <v>17</v>
      </c>
      <c r="C6" s="195" t="s">
        <v>14</v>
      </c>
      <c r="D6" s="4" t="s">
        <v>5</v>
      </c>
      <c r="E6" s="12">
        <f aca="true" t="shared" si="0" ref="E6:E23">SUM(F6:G6)</f>
        <v>127612.7</v>
      </c>
      <c r="F6" s="12">
        <f>SUM(F7:F11)</f>
        <v>1849.8</v>
      </c>
      <c r="G6" s="12">
        <f>SUM(G7:G11)</f>
        <v>125762.9</v>
      </c>
      <c r="H6" s="213"/>
      <c r="I6" s="214"/>
      <c r="J6" s="214"/>
      <c r="K6" s="214"/>
      <c r="L6" s="214"/>
      <c r="M6" s="214"/>
      <c r="N6" s="215"/>
      <c r="O6" s="192" t="s">
        <v>41</v>
      </c>
    </row>
    <row r="7" spans="1:15" s="11" customFormat="1" ht="16.5" customHeight="1">
      <c r="A7" s="208"/>
      <c r="B7" s="209"/>
      <c r="C7" s="196"/>
      <c r="D7" s="4">
        <v>2014</v>
      </c>
      <c r="E7" s="12">
        <f t="shared" si="0"/>
        <v>34659.2</v>
      </c>
      <c r="F7" s="12">
        <f>F13+F25</f>
        <v>1783</v>
      </c>
      <c r="G7" s="12">
        <f>G13+G25</f>
        <v>32876.2</v>
      </c>
      <c r="H7" s="216"/>
      <c r="I7" s="217"/>
      <c r="J7" s="217"/>
      <c r="K7" s="217"/>
      <c r="L7" s="217"/>
      <c r="M7" s="217"/>
      <c r="N7" s="218"/>
      <c r="O7" s="192"/>
    </row>
    <row r="8" spans="1:15" s="11" customFormat="1" ht="16.5" customHeight="1">
      <c r="A8" s="208"/>
      <c r="B8" s="209"/>
      <c r="C8" s="196"/>
      <c r="D8" s="4">
        <v>2015</v>
      </c>
      <c r="E8" s="12">
        <f t="shared" si="0"/>
        <v>26158.5</v>
      </c>
      <c r="F8" s="12">
        <f>F14+F26</f>
        <v>66.8</v>
      </c>
      <c r="G8" s="12">
        <f>G14+G26</f>
        <v>26091.7</v>
      </c>
      <c r="H8" s="216"/>
      <c r="I8" s="217"/>
      <c r="J8" s="217"/>
      <c r="K8" s="217"/>
      <c r="L8" s="217"/>
      <c r="M8" s="217"/>
      <c r="N8" s="218"/>
      <c r="O8" s="192"/>
    </row>
    <row r="9" spans="1:15" s="11" customFormat="1" ht="16.5" customHeight="1">
      <c r="A9" s="208"/>
      <c r="B9" s="209"/>
      <c r="C9" s="196"/>
      <c r="D9" s="4">
        <v>2016</v>
      </c>
      <c r="E9" s="12">
        <f t="shared" si="0"/>
        <v>22265</v>
      </c>
      <c r="F9" s="12">
        <f>F15</f>
        <v>0</v>
      </c>
      <c r="G9" s="12">
        <f>G15+G27</f>
        <v>22265</v>
      </c>
      <c r="H9" s="216"/>
      <c r="I9" s="217"/>
      <c r="J9" s="217"/>
      <c r="K9" s="217"/>
      <c r="L9" s="217"/>
      <c r="M9" s="217"/>
      <c r="N9" s="218"/>
      <c r="O9" s="192"/>
    </row>
    <row r="10" spans="1:15" s="11" customFormat="1" ht="16.5" customHeight="1">
      <c r="A10" s="208"/>
      <c r="B10" s="209"/>
      <c r="C10" s="196"/>
      <c r="D10" s="4">
        <v>2017</v>
      </c>
      <c r="E10" s="12">
        <f t="shared" si="0"/>
        <v>22265</v>
      </c>
      <c r="F10" s="12">
        <f>F16</f>
        <v>0</v>
      </c>
      <c r="G10" s="12">
        <f>G16+G28</f>
        <v>22265</v>
      </c>
      <c r="H10" s="216"/>
      <c r="I10" s="217"/>
      <c r="J10" s="217"/>
      <c r="K10" s="217"/>
      <c r="L10" s="217"/>
      <c r="M10" s="217"/>
      <c r="N10" s="218"/>
      <c r="O10" s="192"/>
    </row>
    <row r="11" spans="1:15" s="11" customFormat="1" ht="16.5" customHeight="1">
      <c r="A11" s="208"/>
      <c r="B11" s="209"/>
      <c r="C11" s="196"/>
      <c r="D11" s="4">
        <v>2018</v>
      </c>
      <c r="E11" s="12">
        <f t="shared" si="0"/>
        <v>22265</v>
      </c>
      <c r="F11" s="12">
        <f>F17</f>
        <v>0</v>
      </c>
      <c r="G11" s="12">
        <f>G17+G29</f>
        <v>22265</v>
      </c>
      <c r="H11" s="219"/>
      <c r="I11" s="220"/>
      <c r="J11" s="220"/>
      <c r="K11" s="220"/>
      <c r="L11" s="220"/>
      <c r="M11" s="220"/>
      <c r="N11" s="221"/>
      <c r="O11" s="192"/>
    </row>
    <row r="12" spans="1:15" ht="12.75" customHeight="1">
      <c r="A12" s="189" t="s">
        <v>11</v>
      </c>
      <c r="B12" s="190" t="s">
        <v>40</v>
      </c>
      <c r="C12" s="193" t="s">
        <v>14</v>
      </c>
      <c r="D12" s="4" t="s">
        <v>5</v>
      </c>
      <c r="E12" s="12">
        <f t="shared" si="0"/>
        <v>125794.3</v>
      </c>
      <c r="F12" s="12">
        <f>SUM(F13:F17)</f>
        <v>1843.5</v>
      </c>
      <c r="G12" s="12">
        <f>SUM(G13:G17)</f>
        <v>123950.8</v>
      </c>
      <c r="H12" s="197"/>
      <c r="I12" s="198"/>
      <c r="J12" s="198"/>
      <c r="K12" s="198"/>
      <c r="L12" s="198"/>
      <c r="M12" s="198"/>
      <c r="N12" s="199"/>
      <c r="O12" s="192" t="s">
        <v>43</v>
      </c>
    </row>
    <row r="13" spans="1:15" ht="12.75" customHeight="1">
      <c r="A13" s="189"/>
      <c r="B13" s="190"/>
      <c r="C13" s="194"/>
      <c r="D13" s="1">
        <v>2014</v>
      </c>
      <c r="E13" s="13">
        <f t="shared" si="0"/>
        <v>34075.1</v>
      </c>
      <c r="F13" s="13">
        <f aca="true" t="shared" si="1" ref="F13:G17">F19</f>
        <v>1781</v>
      </c>
      <c r="G13" s="13">
        <f>G19</f>
        <v>32294.1</v>
      </c>
      <c r="H13" s="200"/>
      <c r="I13" s="201"/>
      <c r="J13" s="201"/>
      <c r="K13" s="201"/>
      <c r="L13" s="201"/>
      <c r="M13" s="201"/>
      <c r="N13" s="202"/>
      <c r="O13" s="192"/>
    </row>
    <row r="14" spans="1:15" ht="12.75" customHeight="1">
      <c r="A14" s="189"/>
      <c r="B14" s="190"/>
      <c r="C14" s="194"/>
      <c r="D14" s="1">
        <v>2015</v>
      </c>
      <c r="E14" s="13">
        <f t="shared" si="0"/>
        <v>25719.2</v>
      </c>
      <c r="F14" s="13">
        <v>62.5</v>
      </c>
      <c r="G14" s="13">
        <f>G20</f>
        <v>25656.7</v>
      </c>
      <c r="H14" s="200"/>
      <c r="I14" s="201"/>
      <c r="J14" s="201"/>
      <c r="K14" s="201"/>
      <c r="L14" s="201"/>
      <c r="M14" s="201"/>
      <c r="N14" s="202"/>
      <c r="O14" s="192"/>
    </row>
    <row r="15" spans="1:15" ht="12.75" customHeight="1">
      <c r="A15" s="189"/>
      <c r="B15" s="190"/>
      <c r="C15" s="194"/>
      <c r="D15" s="1">
        <v>2016</v>
      </c>
      <c r="E15" s="13">
        <f t="shared" si="0"/>
        <v>22000</v>
      </c>
      <c r="F15" s="13">
        <f t="shared" si="1"/>
        <v>0</v>
      </c>
      <c r="G15" s="13">
        <f t="shared" si="1"/>
        <v>22000</v>
      </c>
      <c r="H15" s="200"/>
      <c r="I15" s="201"/>
      <c r="J15" s="201"/>
      <c r="K15" s="201"/>
      <c r="L15" s="201"/>
      <c r="M15" s="201"/>
      <c r="N15" s="202"/>
      <c r="O15" s="192"/>
    </row>
    <row r="16" spans="1:15" ht="12.75" customHeight="1">
      <c r="A16" s="189"/>
      <c r="B16" s="190"/>
      <c r="C16" s="194"/>
      <c r="D16" s="1">
        <v>2017</v>
      </c>
      <c r="E16" s="13">
        <f t="shared" si="0"/>
        <v>22000</v>
      </c>
      <c r="F16" s="13">
        <f t="shared" si="1"/>
        <v>0</v>
      </c>
      <c r="G16" s="13">
        <f t="shared" si="1"/>
        <v>22000</v>
      </c>
      <c r="H16" s="200"/>
      <c r="I16" s="201"/>
      <c r="J16" s="201"/>
      <c r="K16" s="201"/>
      <c r="L16" s="201"/>
      <c r="M16" s="201"/>
      <c r="N16" s="202"/>
      <c r="O16" s="192"/>
    </row>
    <row r="17" spans="1:15" ht="12.75" customHeight="1">
      <c r="A17" s="189"/>
      <c r="B17" s="190"/>
      <c r="C17" s="194"/>
      <c r="D17" s="1">
        <v>2018</v>
      </c>
      <c r="E17" s="13">
        <f t="shared" si="0"/>
        <v>22000</v>
      </c>
      <c r="F17" s="13">
        <f t="shared" si="1"/>
        <v>0</v>
      </c>
      <c r="G17" s="13">
        <f t="shared" si="1"/>
        <v>22000</v>
      </c>
      <c r="H17" s="203"/>
      <c r="I17" s="204"/>
      <c r="J17" s="204"/>
      <c r="K17" s="204"/>
      <c r="L17" s="204"/>
      <c r="M17" s="204"/>
      <c r="N17" s="205"/>
      <c r="O17" s="192"/>
    </row>
    <row r="18" spans="1:15" ht="90.75" customHeight="1">
      <c r="A18" s="189" t="s">
        <v>12</v>
      </c>
      <c r="B18" s="190" t="s">
        <v>18</v>
      </c>
      <c r="C18" s="191" t="s">
        <v>14</v>
      </c>
      <c r="D18" s="4" t="s">
        <v>5</v>
      </c>
      <c r="E18" s="12">
        <f t="shared" si="0"/>
        <v>125731.8</v>
      </c>
      <c r="F18" s="12">
        <f>SUM(F19:F23)</f>
        <v>1781</v>
      </c>
      <c r="G18" s="12">
        <f>SUM(G19:G23)</f>
        <v>123950.8</v>
      </c>
      <c r="H18" s="2" t="s">
        <v>27</v>
      </c>
      <c r="I18" s="2" t="s">
        <v>28</v>
      </c>
      <c r="J18" s="2" t="s">
        <v>29</v>
      </c>
      <c r="K18" s="2" t="s">
        <v>30</v>
      </c>
      <c r="L18" s="2" t="s">
        <v>35</v>
      </c>
      <c r="M18" s="2" t="s">
        <v>36</v>
      </c>
      <c r="N18" s="2" t="s">
        <v>38</v>
      </c>
      <c r="O18" s="192" t="s">
        <v>42</v>
      </c>
    </row>
    <row r="19" spans="1:15" ht="13.5" customHeight="1">
      <c r="A19" s="189"/>
      <c r="B19" s="190"/>
      <c r="C19" s="191"/>
      <c r="D19" s="1">
        <v>2014</v>
      </c>
      <c r="E19" s="14">
        <f t="shared" si="0"/>
        <v>34075.1</v>
      </c>
      <c r="F19" s="14">
        <v>1781</v>
      </c>
      <c r="G19" s="14">
        <v>32294.1</v>
      </c>
      <c r="H19" s="2">
        <v>0</v>
      </c>
      <c r="I19" s="2">
        <v>0</v>
      </c>
      <c r="J19" s="2">
        <v>0</v>
      </c>
      <c r="K19" s="2">
        <v>0</v>
      </c>
      <c r="L19" s="2"/>
      <c r="M19" s="2"/>
      <c r="N19" s="2"/>
      <c r="O19" s="192"/>
    </row>
    <row r="20" spans="1:15" ht="13.5" customHeight="1">
      <c r="A20" s="189"/>
      <c r="B20" s="190"/>
      <c r="C20" s="191"/>
      <c r="D20" s="1">
        <v>2015</v>
      </c>
      <c r="E20" s="14">
        <f t="shared" si="0"/>
        <v>25656.7</v>
      </c>
      <c r="F20" s="14">
        <v>0</v>
      </c>
      <c r="G20" s="14">
        <v>25656.7</v>
      </c>
      <c r="H20" s="2">
        <v>0</v>
      </c>
      <c r="I20" s="2">
        <v>0</v>
      </c>
      <c r="J20" s="2">
        <v>0</v>
      </c>
      <c r="K20" s="2">
        <v>0</v>
      </c>
      <c r="L20" s="2"/>
      <c r="M20" s="2"/>
      <c r="N20" s="2"/>
      <c r="O20" s="192"/>
    </row>
    <row r="21" spans="1:15" ht="13.5" customHeight="1">
      <c r="A21" s="189"/>
      <c r="B21" s="190"/>
      <c r="C21" s="191"/>
      <c r="D21" s="1">
        <v>2016</v>
      </c>
      <c r="E21" s="14">
        <f t="shared" si="0"/>
        <v>22000</v>
      </c>
      <c r="F21" s="14">
        <v>0</v>
      </c>
      <c r="G21" s="14">
        <v>22000</v>
      </c>
      <c r="H21" s="2">
        <v>0</v>
      </c>
      <c r="I21" s="2">
        <v>0</v>
      </c>
      <c r="J21" s="2">
        <v>0</v>
      </c>
      <c r="K21" s="2">
        <v>0</v>
      </c>
      <c r="L21" s="2"/>
      <c r="M21" s="2"/>
      <c r="N21" s="2"/>
      <c r="O21" s="192"/>
    </row>
    <row r="22" spans="1:15" ht="13.5" customHeight="1">
      <c r="A22" s="189"/>
      <c r="B22" s="190"/>
      <c r="C22" s="191"/>
      <c r="D22" s="1">
        <v>2017</v>
      </c>
      <c r="E22" s="14">
        <f t="shared" si="0"/>
        <v>22000</v>
      </c>
      <c r="F22" s="14">
        <v>0</v>
      </c>
      <c r="G22" s="14">
        <v>22000</v>
      </c>
      <c r="H22" s="2">
        <v>0</v>
      </c>
      <c r="I22" s="2">
        <v>0</v>
      </c>
      <c r="J22" s="2">
        <v>0</v>
      </c>
      <c r="K22" s="2">
        <v>0</v>
      </c>
      <c r="L22" s="2"/>
      <c r="M22" s="2"/>
      <c r="N22" s="2"/>
      <c r="O22" s="192"/>
    </row>
    <row r="23" spans="1:15" ht="13.5" customHeight="1">
      <c r="A23" s="189"/>
      <c r="B23" s="190"/>
      <c r="C23" s="191"/>
      <c r="D23" s="1">
        <v>2018</v>
      </c>
      <c r="E23" s="14">
        <f t="shared" si="0"/>
        <v>22000</v>
      </c>
      <c r="F23" s="14">
        <v>0</v>
      </c>
      <c r="G23" s="14">
        <v>22000</v>
      </c>
      <c r="H23" s="2">
        <v>0</v>
      </c>
      <c r="I23" s="2">
        <v>0</v>
      </c>
      <c r="J23" s="2">
        <v>0</v>
      </c>
      <c r="K23" s="2">
        <v>0</v>
      </c>
      <c r="L23" s="2"/>
      <c r="M23" s="2"/>
      <c r="N23" s="2"/>
      <c r="O23" s="192"/>
    </row>
    <row r="24" spans="1:15" ht="12.75" customHeight="1">
      <c r="A24" s="189" t="s">
        <v>19</v>
      </c>
      <c r="B24" s="190" t="s">
        <v>21</v>
      </c>
      <c r="C24" s="193" t="s">
        <v>14</v>
      </c>
      <c r="D24" s="4" t="s">
        <v>5</v>
      </c>
      <c r="E24" s="12">
        <f aca="true" t="shared" si="2" ref="E24:E35">SUM(F24:G24)</f>
        <v>1818.3999999999999</v>
      </c>
      <c r="F24" s="12">
        <f>SUM(F25:F29)</f>
        <v>6.3</v>
      </c>
      <c r="G24" s="12">
        <f>SUM(G25:G29)</f>
        <v>1812.1</v>
      </c>
      <c r="H24" s="197"/>
      <c r="I24" s="198"/>
      <c r="J24" s="198"/>
      <c r="K24" s="198"/>
      <c r="L24" s="198"/>
      <c r="M24" s="198"/>
      <c r="N24" s="199"/>
      <c r="O24" s="192" t="s">
        <v>44</v>
      </c>
    </row>
    <row r="25" spans="1:15" ht="12.75" customHeight="1">
      <c r="A25" s="189"/>
      <c r="B25" s="190"/>
      <c r="C25" s="194"/>
      <c r="D25" s="1">
        <v>2014</v>
      </c>
      <c r="E25" s="13">
        <f t="shared" si="2"/>
        <v>584.1</v>
      </c>
      <c r="F25" s="13">
        <f aca="true" t="shared" si="3" ref="F25:G29">F31</f>
        <v>2</v>
      </c>
      <c r="G25" s="13">
        <f t="shared" si="3"/>
        <v>582.1</v>
      </c>
      <c r="H25" s="200"/>
      <c r="I25" s="201"/>
      <c r="J25" s="201"/>
      <c r="K25" s="201"/>
      <c r="L25" s="201"/>
      <c r="M25" s="201"/>
      <c r="N25" s="202"/>
      <c r="O25" s="192"/>
    </row>
    <row r="26" spans="1:15" ht="12.75" customHeight="1">
      <c r="A26" s="189"/>
      <c r="B26" s="190"/>
      <c r="C26" s="194"/>
      <c r="D26" s="1">
        <v>2015</v>
      </c>
      <c r="E26" s="13">
        <f t="shared" si="2"/>
        <v>439.3</v>
      </c>
      <c r="F26" s="13">
        <f t="shared" si="3"/>
        <v>4.3</v>
      </c>
      <c r="G26" s="13">
        <f t="shared" si="3"/>
        <v>435</v>
      </c>
      <c r="H26" s="200"/>
      <c r="I26" s="201"/>
      <c r="J26" s="201"/>
      <c r="K26" s="201"/>
      <c r="L26" s="201"/>
      <c r="M26" s="201"/>
      <c r="N26" s="202"/>
      <c r="O26" s="192"/>
    </row>
    <row r="27" spans="1:15" ht="12.75" customHeight="1">
      <c r="A27" s="189"/>
      <c r="B27" s="190"/>
      <c r="C27" s="194"/>
      <c r="D27" s="1">
        <v>2016</v>
      </c>
      <c r="E27" s="13">
        <f t="shared" si="2"/>
        <v>265</v>
      </c>
      <c r="F27" s="13">
        <f t="shared" si="3"/>
        <v>0</v>
      </c>
      <c r="G27" s="13">
        <f t="shared" si="3"/>
        <v>265</v>
      </c>
      <c r="H27" s="200"/>
      <c r="I27" s="201"/>
      <c r="J27" s="201"/>
      <c r="K27" s="201"/>
      <c r="L27" s="201"/>
      <c r="M27" s="201"/>
      <c r="N27" s="202"/>
      <c r="O27" s="192"/>
    </row>
    <row r="28" spans="1:15" ht="12.75" customHeight="1">
      <c r="A28" s="189"/>
      <c r="B28" s="190"/>
      <c r="C28" s="194"/>
      <c r="D28" s="1">
        <v>2017</v>
      </c>
      <c r="E28" s="13">
        <f t="shared" si="2"/>
        <v>265</v>
      </c>
      <c r="F28" s="13">
        <f t="shared" si="3"/>
        <v>0</v>
      </c>
      <c r="G28" s="13">
        <f t="shared" si="3"/>
        <v>265</v>
      </c>
      <c r="H28" s="200"/>
      <c r="I28" s="201"/>
      <c r="J28" s="201"/>
      <c r="K28" s="201"/>
      <c r="L28" s="201"/>
      <c r="M28" s="201"/>
      <c r="N28" s="202"/>
      <c r="O28" s="192"/>
    </row>
    <row r="29" spans="1:15" ht="12.75" customHeight="1">
      <c r="A29" s="189"/>
      <c r="B29" s="190"/>
      <c r="C29" s="194"/>
      <c r="D29" s="1">
        <v>2018</v>
      </c>
      <c r="E29" s="13">
        <f t="shared" si="2"/>
        <v>265</v>
      </c>
      <c r="F29" s="13">
        <f t="shared" si="3"/>
        <v>0</v>
      </c>
      <c r="G29" s="13">
        <f t="shared" si="3"/>
        <v>265</v>
      </c>
      <c r="H29" s="203"/>
      <c r="I29" s="204"/>
      <c r="J29" s="204"/>
      <c r="K29" s="204"/>
      <c r="L29" s="204"/>
      <c r="M29" s="204"/>
      <c r="N29" s="205"/>
      <c r="O29" s="192"/>
    </row>
    <row r="30" spans="1:15" ht="101.25" customHeight="1">
      <c r="A30" s="189" t="s">
        <v>20</v>
      </c>
      <c r="B30" s="190" t="s">
        <v>22</v>
      </c>
      <c r="C30" s="191" t="s">
        <v>14</v>
      </c>
      <c r="D30" s="4" t="s">
        <v>5</v>
      </c>
      <c r="E30" s="12">
        <f t="shared" si="2"/>
        <v>1818.3999999999999</v>
      </c>
      <c r="F30" s="12">
        <f>SUM(F31:F35)</f>
        <v>6.3</v>
      </c>
      <c r="G30" s="12">
        <f>SUM(G31:G35)</f>
        <v>1812.1</v>
      </c>
      <c r="H30" s="2" t="s">
        <v>24</v>
      </c>
      <c r="I30" s="2" t="s">
        <v>23</v>
      </c>
      <c r="J30" s="2" t="s">
        <v>25</v>
      </c>
      <c r="K30" s="2" t="s">
        <v>26</v>
      </c>
      <c r="L30" s="2" t="s">
        <v>39</v>
      </c>
      <c r="M30" s="2"/>
      <c r="N30" s="2"/>
      <c r="O30" s="192" t="s">
        <v>44</v>
      </c>
    </row>
    <row r="31" spans="1:15" ht="13.5" customHeight="1">
      <c r="A31" s="189"/>
      <c r="B31" s="190"/>
      <c r="C31" s="191"/>
      <c r="D31" s="1">
        <v>2014</v>
      </c>
      <c r="E31" s="14">
        <f t="shared" si="2"/>
        <v>584.1</v>
      </c>
      <c r="F31" s="14">
        <v>2</v>
      </c>
      <c r="G31" s="14">
        <v>582.1</v>
      </c>
      <c r="H31" s="2">
        <v>0</v>
      </c>
      <c r="I31" s="2">
        <v>0</v>
      </c>
      <c r="J31" s="2">
        <v>0</v>
      </c>
      <c r="K31" s="2">
        <v>0</v>
      </c>
      <c r="L31" s="2"/>
      <c r="M31" s="2"/>
      <c r="N31" s="2"/>
      <c r="O31" s="192"/>
    </row>
    <row r="32" spans="1:15" ht="13.5" customHeight="1">
      <c r="A32" s="189"/>
      <c r="B32" s="190"/>
      <c r="C32" s="191"/>
      <c r="D32" s="1">
        <v>2015</v>
      </c>
      <c r="E32" s="14">
        <f t="shared" si="2"/>
        <v>439.3</v>
      </c>
      <c r="F32" s="14">
        <v>4.3</v>
      </c>
      <c r="G32" s="14">
        <v>435</v>
      </c>
      <c r="H32" s="2">
        <v>0</v>
      </c>
      <c r="I32" s="2">
        <v>0</v>
      </c>
      <c r="J32" s="2">
        <v>0</v>
      </c>
      <c r="K32" s="2">
        <v>0</v>
      </c>
      <c r="L32" s="2"/>
      <c r="M32" s="2"/>
      <c r="N32" s="2"/>
      <c r="O32" s="192"/>
    </row>
    <row r="33" spans="1:15" ht="13.5" customHeight="1">
      <c r="A33" s="189"/>
      <c r="B33" s="190"/>
      <c r="C33" s="191"/>
      <c r="D33" s="1">
        <v>2016</v>
      </c>
      <c r="E33" s="14">
        <f t="shared" si="2"/>
        <v>265</v>
      </c>
      <c r="F33" s="14">
        <v>0</v>
      </c>
      <c r="G33" s="14">
        <v>265</v>
      </c>
      <c r="H33" s="2">
        <v>0</v>
      </c>
      <c r="I33" s="2">
        <v>0</v>
      </c>
      <c r="J33" s="2">
        <v>0</v>
      </c>
      <c r="K33" s="2">
        <v>0</v>
      </c>
      <c r="L33" s="2"/>
      <c r="M33" s="2"/>
      <c r="N33" s="2"/>
      <c r="O33" s="192"/>
    </row>
    <row r="34" spans="1:15" ht="13.5" customHeight="1">
      <c r="A34" s="189"/>
      <c r="B34" s="190"/>
      <c r="C34" s="191"/>
      <c r="D34" s="1">
        <v>2017</v>
      </c>
      <c r="E34" s="14">
        <f t="shared" si="2"/>
        <v>265</v>
      </c>
      <c r="F34" s="14">
        <v>0</v>
      </c>
      <c r="G34" s="14">
        <v>265</v>
      </c>
      <c r="H34" s="2">
        <v>0</v>
      </c>
      <c r="I34" s="2">
        <v>0</v>
      </c>
      <c r="J34" s="2">
        <v>0</v>
      </c>
      <c r="K34" s="2">
        <v>0</v>
      </c>
      <c r="L34" s="2"/>
      <c r="M34" s="2"/>
      <c r="N34" s="2"/>
      <c r="O34" s="192"/>
    </row>
    <row r="35" spans="1:15" ht="13.5" customHeight="1">
      <c r="A35" s="189"/>
      <c r="B35" s="190"/>
      <c r="C35" s="191"/>
      <c r="D35" s="1">
        <v>2018</v>
      </c>
      <c r="E35" s="14">
        <f t="shared" si="2"/>
        <v>265</v>
      </c>
      <c r="F35" s="14">
        <v>0</v>
      </c>
      <c r="G35" s="14">
        <v>265</v>
      </c>
      <c r="H35" s="2">
        <v>0</v>
      </c>
      <c r="I35" s="2">
        <v>0</v>
      </c>
      <c r="J35" s="2">
        <v>0</v>
      </c>
      <c r="K35" s="2">
        <v>0</v>
      </c>
      <c r="L35" s="2"/>
      <c r="M35" s="2"/>
      <c r="N35" s="2"/>
      <c r="O35" s="192"/>
    </row>
  </sheetData>
  <sheetProtection/>
  <mergeCells count="30">
    <mergeCell ref="O18:O23"/>
    <mergeCell ref="O24:O29"/>
    <mergeCell ref="A24:A29"/>
    <mergeCell ref="B24:B29"/>
    <mergeCell ref="A12:A17"/>
    <mergeCell ref="H4:N4"/>
    <mergeCell ref="H6:N11"/>
    <mergeCell ref="A18:A23"/>
    <mergeCell ref="B18:B23"/>
    <mergeCell ref="C18:C23"/>
    <mergeCell ref="O6:O11"/>
    <mergeCell ref="H12:N17"/>
    <mergeCell ref="H24:N29"/>
    <mergeCell ref="A2:O2"/>
    <mergeCell ref="A4:A5"/>
    <mergeCell ref="B4:B5"/>
    <mergeCell ref="C4:C5"/>
    <mergeCell ref="D4:G4"/>
    <mergeCell ref="A6:A11"/>
    <mergeCell ref="B6:B11"/>
    <mergeCell ref="A30:A35"/>
    <mergeCell ref="B30:B35"/>
    <mergeCell ref="C30:C35"/>
    <mergeCell ref="O30:O35"/>
    <mergeCell ref="O4:O5"/>
    <mergeCell ref="B12:B17"/>
    <mergeCell ref="C12:C17"/>
    <mergeCell ref="O12:O17"/>
    <mergeCell ref="C24:C29"/>
    <mergeCell ref="C6:C11"/>
  </mergeCells>
  <printOptions/>
  <pageMargins left="0.5118110236220472" right="0.5118110236220472" top="0.7480314960629921" bottom="0.5511811023622047" header="0.31496062992125984" footer="0.31496062992125984"/>
  <pageSetup fitToHeight="0" fitToWidth="1" horizontalDpi="600" verticalDpi="600" orientation="landscape" paperSize="9" scale="65" r:id="rId1"/>
  <ignoredErrors>
    <ignoredError sqref="F12:G1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W62"/>
  <sheetViews>
    <sheetView tabSelected="1" zoomScale="85" zoomScaleNormal="85" zoomScaleSheetLayoutView="100" workbookViewId="0" topLeftCell="A1">
      <pane ySplit="8" topLeftCell="A24" activePane="bottomLeft" state="frozen"/>
      <selection pane="topLeft" activeCell="A1" sqref="A1"/>
      <selection pane="bottomLeft" activeCell="L54" sqref="L54:L56"/>
    </sheetView>
  </sheetViews>
  <sheetFormatPr defaultColWidth="19.57421875" defaultRowHeight="18.75" customHeight="1"/>
  <cols>
    <col min="1" max="1" width="5.421875" style="15" customWidth="1"/>
    <col min="2" max="2" width="27.8515625" style="15" customWidth="1"/>
    <col min="3" max="3" width="5.8515625" style="16" customWidth="1"/>
    <col min="4" max="4" width="8.140625" style="17" customWidth="1"/>
    <col min="5" max="5" width="8.7109375" style="18" customWidth="1"/>
    <col min="6" max="6" width="8.8515625" style="18" customWidth="1"/>
    <col min="7" max="11" width="7.57421875" style="18" customWidth="1"/>
    <col min="12" max="12" width="37.57421875" style="15" customWidth="1"/>
    <col min="13" max="13" width="7.00390625" style="18" customWidth="1"/>
    <col min="14" max="14" width="6.140625" style="18" customWidth="1"/>
    <col min="15" max="18" width="5.8515625" style="18" customWidth="1"/>
    <col min="19" max="19" width="25.8515625" style="15" customWidth="1"/>
    <col min="20" max="16384" width="19.57421875" style="15" customWidth="1"/>
  </cols>
  <sheetData>
    <row r="1" spans="13:19" ht="24" customHeight="1">
      <c r="M1" s="303" t="s">
        <v>86</v>
      </c>
      <c r="N1" s="303"/>
      <c r="O1" s="303"/>
      <c r="P1" s="303"/>
      <c r="Q1" s="303"/>
      <c r="R1" s="303"/>
      <c r="S1" s="303"/>
    </row>
    <row r="2" spans="12:19" ht="15.75" customHeight="1">
      <c r="L2" s="304" t="s">
        <v>85</v>
      </c>
      <c r="M2" s="305"/>
      <c r="N2" s="305"/>
      <c r="O2" s="305"/>
      <c r="P2" s="305"/>
      <c r="Q2" s="305"/>
      <c r="R2" s="305"/>
      <c r="S2" s="305"/>
    </row>
    <row r="3" spans="12:19" ht="12" customHeight="1">
      <c r="L3" s="278" t="s">
        <v>119</v>
      </c>
      <c r="M3" s="278"/>
      <c r="N3" s="278"/>
      <c r="O3" s="278"/>
      <c r="P3" s="278"/>
      <c r="Q3" s="278"/>
      <c r="R3" s="278"/>
      <c r="S3" s="278"/>
    </row>
    <row r="4" spans="1:19" ht="40.5" customHeight="1">
      <c r="A4" s="293" t="s">
        <v>78</v>
      </c>
      <c r="B4" s="293"/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  <c r="P4" s="293"/>
      <c r="Q4" s="293"/>
      <c r="R4" s="293"/>
      <c r="S4" s="293"/>
    </row>
    <row r="5" ht="9" customHeight="1">
      <c r="S5" s="19"/>
    </row>
    <row r="6" spans="1:19" s="20" customFormat="1" ht="27" customHeight="1">
      <c r="A6" s="292" t="s">
        <v>45</v>
      </c>
      <c r="B6" s="290" t="s">
        <v>46</v>
      </c>
      <c r="C6" s="292" t="s">
        <v>47</v>
      </c>
      <c r="D6" s="292" t="s">
        <v>48</v>
      </c>
      <c r="E6" s="267" t="s">
        <v>74</v>
      </c>
      <c r="F6" s="268"/>
      <c r="G6" s="268"/>
      <c r="H6" s="268"/>
      <c r="I6" s="268"/>
      <c r="J6" s="268"/>
      <c r="K6" s="269"/>
      <c r="L6" s="267" t="s">
        <v>49</v>
      </c>
      <c r="M6" s="268"/>
      <c r="N6" s="268"/>
      <c r="O6" s="268"/>
      <c r="P6" s="268"/>
      <c r="Q6" s="268"/>
      <c r="R6" s="269"/>
      <c r="S6" s="290" t="s">
        <v>50</v>
      </c>
    </row>
    <row r="7" spans="1:19" s="20" customFormat="1" ht="16.5" customHeight="1">
      <c r="A7" s="292"/>
      <c r="B7" s="291"/>
      <c r="C7" s="292"/>
      <c r="D7" s="292"/>
      <c r="E7" s="40" t="s">
        <v>5</v>
      </c>
      <c r="F7" s="40" t="s">
        <v>51</v>
      </c>
      <c r="G7" s="40" t="s">
        <v>52</v>
      </c>
      <c r="H7" s="40" t="s">
        <v>53</v>
      </c>
      <c r="I7" s="40" t="s">
        <v>54</v>
      </c>
      <c r="J7" s="40" t="s">
        <v>82</v>
      </c>
      <c r="K7" s="40" t="s">
        <v>83</v>
      </c>
      <c r="L7" s="40" t="s">
        <v>75</v>
      </c>
      <c r="M7" s="40">
        <v>2015</v>
      </c>
      <c r="N7" s="40">
        <v>2016</v>
      </c>
      <c r="O7" s="40">
        <v>2017</v>
      </c>
      <c r="P7" s="40">
        <v>2018</v>
      </c>
      <c r="Q7" s="40">
        <v>2019</v>
      </c>
      <c r="R7" s="40">
        <v>2020</v>
      </c>
      <c r="S7" s="291"/>
    </row>
    <row r="8" spans="1:19" s="20" customFormat="1" ht="11.25" customHeight="1">
      <c r="A8" s="21">
        <v>1</v>
      </c>
      <c r="B8" s="21">
        <v>2</v>
      </c>
      <c r="C8" s="21">
        <v>3</v>
      </c>
      <c r="D8" s="21">
        <v>4</v>
      </c>
      <c r="E8" s="21">
        <v>5</v>
      </c>
      <c r="F8" s="21">
        <v>6</v>
      </c>
      <c r="G8" s="21">
        <v>7</v>
      </c>
      <c r="H8" s="21">
        <v>8</v>
      </c>
      <c r="I8" s="21">
        <v>9</v>
      </c>
      <c r="J8" s="21">
        <v>10</v>
      </c>
      <c r="K8" s="61">
        <v>11</v>
      </c>
      <c r="L8" s="61">
        <v>12</v>
      </c>
      <c r="M8" s="61">
        <v>13</v>
      </c>
      <c r="N8" s="61">
        <v>14</v>
      </c>
      <c r="O8" s="61">
        <v>15</v>
      </c>
      <c r="P8" s="61">
        <v>16</v>
      </c>
      <c r="Q8" s="61">
        <v>17</v>
      </c>
      <c r="R8" s="61">
        <v>18</v>
      </c>
      <c r="S8" s="61">
        <v>19</v>
      </c>
    </row>
    <row r="9" spans="1:19" s="20" customFormat="1" ht="13.5" customHeight="1">
      <c r="A9" s="21"/>
      <c r="B9" s="279" t="s">
        <v>77</v>
      </c>
      <c r="C9" s="280"/>
      <c r="D9" s="280"/>
      <c r="E9" s="280"/>
      <c r="F9" s="280"/>
      <c r="G9" s="280"/>
      <c r="H9" s="280"/>
      <c r="I9" s="280"/>
      <c r="J9" s="280"/>
      <c r="K9" s="280"/>
      <c r="L9" s="280"/>
      <c r="M9" s="280"/>
      <c r="N9" s="280"/>
      <c r="O9" s="280"/>
      <c r="P9" s="280"/>
      <c r="Q9" s="280"/>
      <c r="R9" s="280"/>
      <c r="S9" s="280"/>
    </row>
    <row r="10" spans="1:19" s="20" customFormat="1" ht="14.25" customHeight="1">
      <c r="A10" s="23">
        <v>1</v>
      </c>
      <c r="B10" s="281" t="s">
        <v>76</v>
      </c>
      <c r="C10" s="282"/>
      <c r="D10" s="283"/>
      <c r="E10" s="283"/>
      <c r="F10" s="283"/>
      <c r="G10" s="283"/>
      <c r="H10" s="283"/>
      <c r="I10" s="283"/>
      <c r="J10" s="283"/>
      <c r="K10" s="282"/>
      <c r="L10" s="282"/>
      <c r="M10" s="282"/>
      <c r="N10" s="282"/>
      <c r="O10" s="282"/>
      <c r="P10" s="282"/>
      <c r="Q10" s="282"/>
      <c r="R10" s="282"/>
      <c r="S10" s="284"/>
    </row>
    <row r="11" spans="1:19" s="20" customFormat="1" ht="24" customHeight="1">
      <c r="A11" s="285" t="s">
        <v>11</v>
      </c>
      <c r="B11" s="287" t="s">
        <v>87</v>
      </c>
      <c r="C11" s="228" t="s">
        <v>84</v>
      </c>
      <c r="D11" s="41" t="s">
        <v>63</v>
      </c>
      <c r="E11" s="44">
        <f aca="true" t="shared" si="0" ref="E11:K11">E12+E13</f>
        <v>142555.287</v>
      </c>
      <c r="F11" s="44">
        <f t="shared" si="0"/>
        <v>25719.2</v>
      </c>
      <c r="G11" s="44">
        <f t="shared" si="0"/>
        <v>23296.087</v>
      </c>
      <c r="H11" s="44">
        <f t="shared" si="0"/>
        <v>23385</v>
      </c>
      <c r="I11" s="44">
        <f t="shared" si="0"/>
        <v>23385</v>
      </c>
      <c r="J11" s="44">
        <f t="shared" si="0"/>
        <v>23385</v>
      </c>
      <c r="K11" s="44">
        <f t="shared" si="0"/>
        <v>23385</v>
      </c>
      <c r="L11" s="42" t="s">
        <v>36</v>
      </c>
      <c r="M11" s="22">
        <v>98788</v>
      </c>
      <c r="N11" s="22">
        <v>98985</v>
      </c>
      <c r="O11" s="22">
        <v>99232</v>
      </c>
      <c r="P11" s="22">
        <v>99553</v>
      </c>
      <c r="Q11" s="61">
        <v>99653</v>
      </c>
      <c r="R11" s="61">
        <v>99753</v>
      </c>
      <c r="S11" s="147" t="s">
        <v>58</v>
      </c>
    </row>
    <row r="12" spans="1:19" s="20" customFormat="1" ht="29.25" customHeight="1">
      <c r="A12" s="286"/>
      <c r="B12" s="288"/>
      <c r="C12" s="302"/>
      <c r="D12" s="33" t="s">
        <v>7</v>
      </c>
      <c r="E12" s="45">
        <f>F12+G12+H12+I12+J12+K12</f>
        <v>142492.787</v>
      </c>
      <c r="F12" s="46">
        <v>25656.7</v>
      </c>
      <c r="G12" s="46">
        <f>22000+540+148.46+307.627+300</f>
        <v>23296.087</v>
      </c>
      <c r="H12" s="46">
        <f>25949.7+40-2604.7</f>
        <v>23385</v>
      </c>
      <c r="I12" s="46">
        <f>25949.7+40-2604.7</f>
        <v>23385</v>
      </c>
      <c r="J12" s="46">
        <f>25949.7+40-2604.7</f>
        <v>23385</v>
      </c>
      <c r="K12" s="132">
        <f>25949.7+40-2604.7</f>
        <v>23385</v>
      </c>
      <c r="L12" s="246" t="s">
        <v>109</v>
      </c>
      <c r="M12" s="228">
        <v>4</v>
      </c>
      <c r="N12" s="228">
        <v>4</v>
      </c>
      <c r="O12" s="228">
        <v>5</v>
      </c>
      <c r="P12" s="228">
        <v>6</v>
      </c>
      <c r="Q12" s="228">
        <v>7</v>
      </c>
      <c r="R12" s="228">
        <v>8</v>
      </c>
      <c r="S12" s="225" t="s">
        <v>120</v>
      </c>
    </row>
    <row r="13" spans="1:19" s="20" customFormat="1" ht="18.75" customHeight="1">
      <c r="A13" s="286"/>
      <c r="B13" s="288"/>
      <c r="C13" s="302"/>
      <c r="D13" s="36" t="s">
        <v>6</v>
      </c>
      <c r="E13" s="45">
        <f>F13+G13+H13+I13+J13+K13</f>
        <v>62.5</v>
      </c>
      <c r="F13" s="45">
        <v>62.5</v>
      </c>
      <c r="G13" s="45">
        <v>0</v>
      </c>
      <c r="H13" s="45">
        <v>0</v>
      </c>
      <c r="I13" s="45">
        <v>0</v>
      </c>
      <c r="J13" s="45">
        <v>0</v>
      </c>
      <c r="K13" s="55">
        <v>0</v>
      </c>
      <c r="L13" s="247"/>
      <c r="M13" s="229"/>
      <c r="N13" s="229"/>
      <c r="O13" s="229"/>
      <c r="P13" s="229"/>
      <c r="Q13" s="229"/>
      <c r="R13" s="229"/>
      <c r="S13" s="226"/>
    </row>
    <row r="14" spans="1:19" s="20" customFormat="1" ht="25.5" customHeight="1" hidden="1">
      <c r="A14" s="28"/>
      <c r="B14" s="27"/>
      <c r="C14" s="28"/>
      <c r="D14" s="29"/>
      <c r="E14" s="28"/>
      <c r="F14" s="28"/>
      <c r="G14" s="28"/>
      <c r="H14" s="28"/>
      <c r="I14" s="28"/>
      <c r="J14" s="28"/>
      <c r="K14" s="29"/>
      <c r="L14" s="130"/>
      <c r="M14" s="229"/>
      <c r="N14" s="229"/>
      <c r="O14" s="229"/>
      <c r="P14" s="229"/>
      <c r="Q14" s="229"/>
      <c r="R14" s="229"/>
      <c r="S14" s="139"/>
    </row>
    <row r="15" spans="1:19" s="20" customFormat="1" ht="36.75" customHeight="1" hidden="1">
      <c r="A15" s="28"/>
      <c r="B15" s="27"/>
      <c r="C15" s="28"/>
      <c r="D15" s="29"/>
      <c r="E15" s="28"/>
      <c r="F15" s="28"/>
      <c r="G15" s="28"/>
      <c r="H15" s="28"/>
      <c r="I15" s="28"/>
      <c r="J15" s="28"/>
      <c r="K15" s="29"/>
      <c r="L15" s="130"/>
      <c r="M15" s="229"/>
      <c r="N15" s="229"/>
      <c r="O15" s="229"/>
      <c r="P15" s="229"/>
      <c r="Q15" s="229"/>
      <c r="R15" s="229"/>
      <c r="S15" s="139"/>
    </row>
    <row r="16" spans="1:19" s="20" customFormat="1" ht="39" customHeight="1" hidden="1">
      <c r="A16" s="28"/>
      <c r="B16" s="27"/>
      <c r="C16" s="28"/>
      <c r="D16" s="29"/>
      <c r="E16" s="28"/>
      <c r="F16" s="28"/>
      <c r="G16" s="28"/>
      <c r="H16" s="28"/>
      <c r="I16" s="28"/>
      <c r="J16" s="28"/>
      <c r="K16" s="29"/>
      <c r="L16" s="131"/>
      <c r="M16" s="230"/>
      <c r="N16" s="230"/>
      <c r="O16" s="230"/>
      <c r="P16" s="230"/>
      <c r="Q16" s="230"/>
      <c r="R16" s="230"/>
      <c r="S16" s="39"/>
    </row>
    <row r="17" spans="1:19" s="20" customFormat="1" ht="12" customHeight="1">
      <c r="A17" s="34" t="s">
        <v>55</v>
      </c>
      <c r="B17" s="231" t="s">
        <v>21</v>
      </c>
      <c r="C17" s="232"/>
      <c r="D17" s="232"/>
      <c r="E17" s="232"/>
      <c r="F17" s="232"/>
      <c r="G17" s="232"/>
      <c r="H17" s="232"/>
      <c r="I17" s="232"/>
      <c r="J17" s="232"/>
      <c r="K17" s="232"/>
      <c r="L17" s="294"/>
      <c r="M17" s="295"/>
      <c r="N17" s="295"/>
      <c r="O17" s="295"/>
      <c r="P17" s="295"/>
      <c r="Q17" s="295"/>
      <c r="R17" s="295"/>
      <c r="S17" s="232"/>
    </row>
    <row r="18" spans="1:19" s="20" customFormat="1" ht="36.75" customHeight="1">
      <c r="A18" s="248" t="s">
        <v>19</v>
      </c>
      <c r="B18" s="246" t="s">
        <v>66</v>
      </c>
      <c r="C18" s="225" t="s">
        <v>84</v>
      </c>
      <c r="D18" s="43" t="s">
        <v>64</v>
      </c>
      <c r="E18" s="137">
        <f>E19+E20</f>
        <v>1708.97</v>
      </c>
      <c r="F18" s="44">
        <f aca="true" t="shared" si="1" ref="F18:K18">F19+F20</f>
        <v>439.3</v>
      </c>
      <c r="G18" s="138">
        <f t="shared" si="1"/>
        <v>305.87</v>
      </c>
      <c r="H18" s="44">
        <f t="shared" si="1"/>
        <v>240.95</v>
      </c>
      <c r="I18" s="44">
        <f t="shared" si="1"/>
        <v>240.95</v>
      </c>
      <c r="J18" s="44">
        <f t="shared" si="1"/>
        <v>240.95</v>
      </c>
      <c r="K18" s="44">
        <f t="shared" si="1"/>
        <v>240.95</v>
      </c>
      <c r="L18" s="140" t="s">
        <v>110</v>
      </c>
      <c r="M18" s="145">
        <v>15.8</v>
      </c>
      <c r="N18" s="145">
        <v>24</v>
      </c>
      <c r="O18" s="145">
        <v>26</v>
      </c>
      <c r="P18" s="145">
        <v>28.5</v>
      </c>
      <c r="Q18" s="145">
        <v>29.5</v>
      </c>
      <c r="R18" s="145">
        <v>30.5</v>
      </c>
      <c r="S18" s="129" t="s">
        <v>120</v>
      </c>
    </row>
    <row r="19" spans="1:19" s="20" customFormat="1" ht="36" customHeight="1">
      <c r="A19" s="289"/>
      <c r="B19" s="251"/>
      <c r="C19" s="226"/>
      <c r="D19" s="35" t="s">
        <v>7</v>
      </c>
      <c r="E19" s="55">
        <f>F19+G19+H19+I19+J19+K19</f>
        <v>1704.67</v>
      </c>
      <c r="F19" s="45">
        <f>F26+F29+F32+F35</f>
        <v>435</v>
      </c>
      <c r="G19" s="136">
        <f>G26+G29+G32+G35+G38</f>
        <v>305.87</v>
      </c>
      <c r="H19" s="45">
        <f>H26+H29+H32+H35+H38</f>
        <v>240.95</v>
      </c>
      <c r="I19" s="45">
        <f>I26+I29+I32+I35+I38</f>
        <v>240.95</v>
      </c>
      <c r="J19" s="45">
        <f>J26+J29+J32+J35+J38</f>
        <v>240.95</v>
      </c>
      <c r="K19" s="45">
        <f>K26+K29+K32+K35+K38</f>
        <v>240.95</v>
      </c>
      <c r="L19" s="140" t="s">
        <v>111</v>
      </c>
      <c r="M19" s="145">
        <v>65</v>
      </c>
      <c r="N19" s="145">
        <v>68</v>
      </c>
      <c r="O19" s="145">
        <v>70</v>
      </c>
      <c r="P19" s="145">
        <v>72</v>
      </c>
      <c r="Q19" s="145">
        <v>73</v>
      </c>
      <c r="R19" s="145">
        <v>75</v>
      </c>
      <c r="S19" s="129" t="s">
        <v>121</v>
      </c>
    </row>
    <row r="20" spans="1:19" s="20" customFormat="1" ht="48.75" customHeight="1">
      <c r="A20" s="289"/>
      <c r="B20" s="251"/>
      <c r="C20" s="226"/>
      <c r="D20" s="226" t="s">
        <v>6</v>
      </c>
      <c r="E20" s="55">
        <f>F20+G20+H20+I20+J20+K20</f>
        <v>4.3</v>
      </c>
      <c r="F20" s="45">
        <v>4.3</v>
      </c>
      <c r="G20" s="239">
        <v>0</v>
      </c>
      <c r="H20" s="239">
        <v>0</v>
      </c>
      <c r="I20" s="239">
        <v>0</v>
      </c>
      <c r="J20" s="239">
        <v>0</v>
      </c>
      <c r="K20" s="239">
        <v>0</v>
      </c>
      <c r="L20" s="141" t="s">
        <v>112</v>
      </c>
      <c r="M20" s="145">
        <v>1</v>
      </c>
      <c r="N20" s="145">
        <v>2</v>
      </c>
      <c r="O20" s="145">
        <v>3</v>
      </c>
      <c r="P20" s="145">
        <v>4</v>
      </c>
      <c r="Q20" s="145">
        <v>4</v>
      </c>
      <c r="R20" s="145">
        <v>4</v>
      </c>
      <c r="S20" s="126" t="s">
        <v>122</v>
      </c>
    </row>
    <row r="21" spans="1:19" s="20" customFormat="1" ht="39" customHeight="1">
      <c r="A21" s="289"/>
      <c r="B21" s="251"/>
      <c r="C21" s="226"/>
      <c r="D21" s="226"/>
      <c r="E21" s="55"/>
      <c r="F21" s="45"/>
      <c r="G21" s="239"/>
      <c r="H21" s="239"/>
      <c r="I21" s="239"/>
      <c r="J21" s="239"/>
      <c r="K21" s="239"/>
      <c r="L21" s="142" t="s">
        <v>113</v>
      </c>
      <c r="M21" s="145" t="s">
        <v>59</v>
      </c>
      <c r="N21" s="145" t="s">
        <v>59</v>
      </c>
      <c r="O21" s="145">
        <v>100</v>
      </c>
      <c r="P21" s="145">
        <v>100</v>
      </c>
      <c r="Q21" s="145">
        <v>100</v>
      </c>
      <c r="R21" s="145">
        <v>100</v>
      </c>
      <c r="S21" s="126" t="s">
        <v>123</v>
      </c>
    </row>
    <row r="22" spans="1:19" s="20" customFormat="1" ht="47.25" customHeight="1">
      <c r="A22" s="289"/>
      <c r="B22" s="251"/>
      <c r="C22" s="226"/>
      <c r="D22" s="226"/>
      <c r="E22" s="55"/>
      <c r="F22" s="45"/>
      <c r="G22" s="239"/>
      <c r="H22" s="239"/>
      <c r="I22" s="239"/>
      <c r="J22" s="239"/>
      <c r="K22" s="239"/>
      <c r="L22" s="140" t="s">
        <v>114</v>
      </c>
      <c r="M22" s="146" t="s">
        <v>59</v>
      </c>
      <c r="N22" s="146" t="s">
        <v>59</v>
      </c>
      <c r="O22" s="146">
        <v>85</v>
      </c>
      <c r="P22" s="146">
        <v>88</v>
      </c>
      <c r="Q22" s="146">
        <v>95</v>
      </c>
      <c r="R22" s="146">
        <v>100</v>
      </c>
      <c r="S22" s="126" t="s">
        <v>124</v>
      </c>
    </row>
    <row r="23" spans="1:19" s="20" customFormat="1" ht="48" customHeight="1">
      <c r="A23" s="289"/>
      <c r="B23" s="251"/>
      <c r="C23" s="226"/>
      <c r="D23" s="226"/>
      <c r="E23" s="55"/>
      <c r="F23" s="45"/>
      <c r="G23" s="239"/>
      <c r="H23" s="239"/>
      <c r="I23" s="239"/>
      <c r="J23" s="239"/>
      <c r="K23" s="239"/>
      <c r="L23" s="143" t="s">
        <v>115</v>
      </c>
      <c r="M23" s="126" t="s">
        <v>59</v>
      </c>
      <c r="N23" s="126" t="s">
        <v>59</v>
      </c>
      <c r="O23" s="145">
        <v>15</v>
      </c>
      <c r="P23" s="145">
        <v>16</v>
      </c>
      <c r="Q23" s="145">
        <v>17</v>
      </c>
      <c r="R23" s="145">
        <v>18</v>
      </c>
      <c r="S23" s="126" t="s">
        <v>124</v>
      </c>
    </row>
    <row r="24" spans="1:19" s="20" customFormat="1" ht="40.5" customHeight="1">
      <c r="A24" s="289"/>
      <c r="B24" s="251"/>
      <c r="C24" s="226"/>
      <c r="D24" s="226"/>
      <c r="E24" s="55"/>
      <c r="F24" s="45"/>
      <c r="G24" s="239"/>
      <c r="H24" s="239"/>
      <c r="I24" s="239"/>
      <c r="J24" s="239"/>
      <c r="K24" s="239"/>
      <c r="L24" s="144" t="s">
        <v>116</v>
      </c>
      <c r="M24" s="127" t="s">
        <v>59</v>
      </c>
      <c r="N24" s="127" t="s">
        <v>59</v>
      </c>
      <c r="O24" s="125">
        <v>60</v>
      </c>
      <c r="P24" s="125">
        <v>70</v>
      </c>
      <c r="Q24" s="125">
        <v>80</v>
      </c>
      <c r="R24" s="125">
        <v>90</v>
      </c>
      <c r="S24" s="126" t="s">
        <v>124</v>
      </c>
    </row>
    <row r="25" spans="1:19" s="20" customFormat="1" ht="22.5" customHeight="1" hidden="1">
      <c r="A25" s="248" t="s">
        <v>20</v>
      </c>
      <c r="B25" s="299" t="s">
        <v>70</v>
      </c>
      <c r="C25" s="225" t="s">
        <v>84</v>
      </c>
      <c r="D25" s="70" t="s">
        <v>79</v>
      </c>
      <c r="E25" s="48">
        <f>SUM(F25:K25)</f>
        <v>219.87</v>
      </c>
      <c r="F25" s="69">
        <f aca="true" t="shared" si="2" ref="F25:K25">F26</f>
        <v>63</v>
      </c>
      <c r="G25" s="69">
        <f t="shared" si="2"/>
        <v>40.870000000000005</v>
      </c>
      <c r="H25" s="69">
        <f t="shared" si="2"/>
        <v>29</v>
      </c>
      <c r="I25" s="69">
        <f t="shared" si="2"/>
        <v>29</v>
      </c>
      <c r="J25" s="69">
        <f t="shared" si="2"/>
        <v>29</v>
      </c>
      <c r="K25" s="69">
        <f t="shared" si="2"/>
        <v>29</v>
      </c>
      <c r="L25" s="296"/>
      <c r="M25" s="225"/>
      <c r="N25" s="225"/>
      <c r="O25" s="225"/>
      <c r="P25" s="225"/>
      <c r="Q25" s="225"/>
      <c r="R25" s="225"/>
      <c r="S25" s="243" t="s">
        <v>56</v>
      </c>
    </row>
    <row r="26" spans="1:19" s="20" customFormat="1" ht="13.5" customHeight="1" hidden="1">
      <c r="A26" s="249"/>
      <c r="B26" s="300"/>
      <c r="C26" s="253"/>
      <c r="D26" s="53" t="s">
        <v>7</v>
      </c>
      <c r="E26" s="45">
        <f>SUM(F26:K26)</f>
        <v>219.87</v>
      </c>
      <c r="F26" s="45">
        <v>63</v>
      </c>
      <c r="G26" s="45">
        <f>60-19.13</f>
        <v>40.870000000000005</v>
      </c>
      <c r="H26" s="45">
        <f>50-21</f>
        <v>29</v>
      </c>
      <c r="I26" s="45">
        <f>50-21</f>
        <v>29</v>
      </c>
      <c r="J26" s="45">
        <f>50-21</f>
        <v>29</v>
      </c>
      <c r="K26" s="45">
        <f>50-21</f>
        <v>29</v>
      </c>
      <c r="L26" s="297"/>
      <c r="M26" s="226"/>
      <c r="N26" s="226"/>
      <c r="O26" s="226"/>
      <c r="P26" s="226"/>
      <c r="Q26" s="226"/>
      <c r="R26" s="226"/>
      <c r="S26" s="244"/>
    </row>
    <row r="27" spans="1:19" s="20" customFormat="1" ht="13.5" customHeight="1" hidden="1">
      <c r="A27" s="250"/>
      <c r="B27" s="301"/>
      <c r="C27" s="240"/>
      <c r="D27" s="53" t="s">
        <v>6</v>
      </c>
      <c r="E27" s="47">
        <f>SUM(F27:K27)</f>
        <v>0</v>
      </c>
      <c r="F27" s="45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298"/>
      <c r="M27" s="227"/>
      <c r="N27" s="227"/>
      <c r="O27" s="227"/>
      <c r="P27" s="227"/>
      <c r="Q27" s="227"/>
      <c r="R27" s="227"/>
      <c r="S27" s="245"/>
    </row>
    <row r="28" spans="1:19" s="20" customFormat="1" ht="33.75" customHeight="1" hidden="1">
      <c r="A28" s="248" t="s">
        <v>67</v>
      </c>
      <c r="B28" s="246" t="s">
        <v>71</v>
      </c>
      <c r="C28" s="225" t="s">
        <v>84</v>
      </c>
      <c r="D28" s="43" t="s">
        <v>80</v>
      </c>
      <c r="E28" s="48">
        <f>SUM(F28:K28)</f>
        <v>699.95</v>
      </c>
      <c r="F28" s="48">
        <f aca="true" t="shared" si="3" ref="F28:K28">+F29</f>
        <v>322</v>
      </c>
      <c r="G28" s="48">
        <f t="shared" si="3"/>
        <v>105.95</v>
      </c>
      <c r="H28" s="48">
        <f t="shared" si="3"/>
        <v>68</v>
      </c>
      <c r="I28" s="48">
        <f t="shared" si="3"/>
        <v>68</v>
      </c>
      <c r="J28" s="48">
        <f t="shared" si="3"/>
        <v>68</v>
      </c>
      <c r="K28" s="48">
        <f t="shared" si="3"/>
        <v>68</v>
      </c>
      <c r="L28" s="31"/>
      <c r="M28" s="30"/>
      <c r="N28" s="30"/>
      <c r="O28" s="30"/>
      <c r="P28" s="30"/>
      <c r="Q28" s="60"/>
      <c r="R28" s="60"/>
      <c r="S28" s="225" t="s">
        <v>60</v>
      </c>
    </row>
    <row r="29" spans="1:19" s="20" customFormat="1" ht="30.75" customHeight="1" hidden="1">
      <c r="A29" s="289"/>
      <c r="B29" s="251"/>
      <c r="C29" s="226"/>
      <c r="D29" s="35" t="s">
        <v>7</v>
      </c>
      <c r="E29" s="45">
        <f>SUM(F29:K29)</f>
        <v>699.95</v>
      </c>
      <c r="F29" s="45">
        <v>322</v>
      </c>
      <c r="G29" s="45">
        <f>130-24.05</f>
        <v>105.95</v>
      </c>
      <c r="H29" s="45">
        <f>380-312</f>
        <v>68</v>
      </c>
      <c r="I29" s="45">
        <f>380-312</f>
        <v>68</v>
      </c>
      <c r="J29" s="45">
        <f>380-312</f>
        <v>68</v>
      </c>
      <c r="K29" s="45">
        <f>380-312</f>
        <v>68</v>
      </c>
      <c r="L29" s="222"/>
      <c r="M29" s="57"/>
      <c r="N29" s="57"/>
      <c r="O29" s="57"/>
      <c r="P29" s="57"/>
      <c r="Q29" s="57"/>
      <c r="R29" s="57"/>
      <c r="S29" s="226"/>
    </row>
    <row r="30" spans="1:19" s="20" customFormat="1" ht="27.75" customHeight="1" hidden="1">
      <c r="A30" s="249"/>
      <c r="B30" s="252"/>
      <c r="C30" s="274"/>
      <c r="D30" s="54" t="s">
        <v>6</v>
      </c>
      <c r="E30" s="55">
        <v>0</v>
      </c>
      <c r="F30" s="55">
        <v>0</v>
      </c>
      <c r="G30" s="55">
        <v>0</v>
      </c>
      <c r="H30" s="55">
        <v>0</v>
      </c>
      <c r="I30" s="45">
        <v>0</v>
      </c>
      <c r="J30" s="45">
        <v>0</v>
      </c>
      <c r="K30" s="45">
        <v>0</v>
      </c>
      <c r="L30" s="276"/>
      <c r="M30" s="128"/>
      <c r="N30" s="128"/>
      <c r="O30" s="128"/>
      <c r="P30" s="128"/>
      <c r="Q30" s="128"/>
      <c r="R30" s="128"/>
      <c r="S30" s="240"/>
    </row>
    <row r="31" spans="1:19" s="20" customFormat="1" ht="38.25" customHeight="1" hidden="1">
      <c r="A31" s="248" t="s">
        <v>68</v>
      </c>
      <c r="B31" s="246" t="s">
        <v>72</v>
      </c>
      <c r="C31" s="225" t="s">
        <v>84</v>
      </c>
      <c r="D31" s="43" t="s">
        <v>81</v>
      </c>
      <c r="E31" s="71">
        <f>SUM(F31:K31)</f>
        <v>530.15</v>
      </c>
      <c r="F31" s="71">
        <f aca="true" t="shared" si="4" ref="F31:K31">F32+F33</f>
        <v>4.3</v>
      </c>
      <c r="G31" s="71">
        <f t="shared" si="4"/>
        <v>74.05</v>
      </c>
      <c r="H31" s="71">
        <f t="shared" si="4"/>
        <v>112.95</v>
      </c>
      <c r="I31" s="71">
        <f t="shared" si="4"/>
        <v>112.95</v>
      </c>
      <c r="J31" s="71">
        <f t="shared" si="4"/>
        <v>112.95</v>
      </c>
      <c r="K31" s="48">
        <f t="shared" si="4"/>
        <v>112.95</v>
      </c>
      <c r="L31" s="31"/>
      <c r="M31" s="135"/>
      <c r="N31" s="135"/>
      <c r="O31" s="135"/>
      <c r="P31" s="135"/>
      <c r="Q31" s="135"/>
      <c r="R31" s="135"/>
      <c r="S31" s="243" t="s">
        <v>61</v>
      </c>
    </row>
    <row r="32" spans="1:19" s="20" customFormat="1" ht="60.75" customHeight="1" hidden="1">
      <c r="A32" s="249"/>
      <c r="B32" s="251"/>
      <c r="C32" s="253"/>
      <c r="D32" s="32" t="s">
        <v>7</v>
      </c>
      <c r="E32" s="55">
        <f>F32+G32+H32+I32+J32+K32</f>
        <v>525.85</v>
      </c>
      <c r="F32" s="55">
        <v>0</v>
      </c>
      <c r="G32" s="55">
        <f>50+24.05</f>
        <v>74.05</v>
      </c>
      <c r="H32" s="55">
        <v>112.95</v>
      </c>
      <c r="I32" s="55">
        <v>112.95</v>
      </c>
      <c r="J32" s="55">
        <v>112.95</v>
      </c>
      <c r="K32" s="55">
        <v>112.95</v>
      </c>
      <c r="L32" s="134"/>
      <c r="M32" s="126"/>
      <c r="N32" s="126"/>
      <c r="O32" s="135"/>
      <c r="P32" s="135"/>
      <c r="Q32" s="135"/>
      <c r="R32" s="135"/>
      <c r="S32" s="277"/>
    </row>
    <row r="33" spans="1:19" s="20" customFormat="1" ht="36" customHeight="1" hidden="1">
      <c r="A33" s="250"/>
      <c r="B33" s="252"/>
      <c r="C33" s="240"/>
      <c r="D33" s="53" t="s">
        <v>6</v>
      </c>
      <c r="E33" s="55">
        <f>F33+G33+H33+I33+J33+K33</f>
        <v>4.3</v>
      </c>
      <c r="F33" s="45">
        <v>4.3</v>
      </c>
      <c r="G33" s="45">
        <v>0</v>
      </c>
      <c r="H33" s="45">
        <v>0</v>
      </c>
      <c r="I33" s="45">
        <v>0</v>
      </c>
      <c r="J33" s="45">
        <v>0</v>
      </c>
      <c r="K33" s="79">
        <v>0</v>
      </c>
      <c r="L33" s="78"/>
      <c r="M33" s="127"/>
      <c r="N33" s="127"/>
      <c r="O33" s="125"/>
      <c r="P33" s="125"/>
      <c r="Q33" s="125"/>
      <c r="R33" s="125"/>
      <c r="S33" s="240"/>
    </row>
    <row r="34" spans="1:23" s="37" customFormat="1" ht="24" customHeight="1" hidden="1">
      <c r="A34" s="248" t="s">
        <v>69</v>
      </c>
      <c r="B34" s="246" t="s">
        <v>73</v>
      </c>
      <c r="C34" s="259" t="s">
        <v>84</v>
      </c>
      <c r="D34" s="30" t="s">
        <v>81</v>
      </c>
      <c r="E34" s="56">
        <f aca="true" t="shared" si="5" ref="E34:E39">SUM(F34:K34)</f>
        <v>199</v>
      </c>
      <c r="F34" s="56">
        <f aca="true" t="shared" si="6" ref="F34:K34">F35</f>
        <v>50</v>
      </c>
      <c r="G34" s="56">
        <f t="shared" si="6"/>
        <v>25</v>
      </c>
      <c r="H34" s="56">
        <f t="shared" si="6"/>
        <v>31</v>
      </c>
      <c r="I34" s="56">
        <f t="shared" si="6"/>
        <v>31</v>
      </c>
      <c r="J34" s="56">
        <f t="shared" si="6"/>
        <v>31</v>
      </c>
      <c r="K34" s="56">
        <f t="shared" si="6"/>
        <v>31</v>
      </c>
      <c r="L34" s="275"/>
      <c r="M34" s="57"/>
      <c r="N34" s="57"/>
      <c r="O34" s="57"/>
      <c r="P34" s="225"/>
      <c r="Q34" s="225"/>
      <c r="R34" s="225"/>
      <c r="S34" s="225" t="s">
        <v>62</v>
      </c>
      <c r="T34" s="38"/>
      <c r="U34" s="38"/>
      <c r="V34" s="38"/>
      <c r="W34" s="38"/>
    </row>
    <row r="35" spans="1:19" s="38" customFormat="1" ht="14.25" customHeight="1" hidden="1">
      <c r="A35" s="249"/>
      <c r="B35" s="272"/>
      <c r="C35" s="273"/>
      <c r="D35" s="54" t="s">
        <v>7</v>
      </c>
      <c r="E35" s="55">
        <f t="shared" si="5"/>
        <v>199</v>
      </c>
      <c r="F35" s="55">
        <v>50</v>
      </c>
      <c r="G35" s="55">
        <f>25</f>
        <v>25</v>
      </c>
      <c r="H35" s="55">
        <f>50-19</f>
        <v>31</v>
      </c>
      <c r="I35" s="55">
        <f>50-19</f>
        <v>31</v>
      </c>
      <c r="J35" s="55">
        <f>50-19</f>
        <v>31</v>
      </c>
      <c r="K35" s="55">
        <f>50-19</f>
        <v>31</v>
      </c>
      <c r="L35" s="270"/>
      <c r="M35" s="58"/>
      <c r="N35" s="58"/>
      <c r="O35" s="58"/>
      <c r="P35" s="270"/>
      <c r="Q35" s="270"/>
      <c r="R35" s="270"/>
      <c r="S35" s="270"/>
    </row>
    <row r="36" spans="1:19" s="38" customFormat="1" ht="13.5" customHeight="1" hidden="1">
      <c r="A36" s="250"/>
      <c r="B36" s="252"/>
      <c r="C36" s="274"/>
      <c r="D36" s="54" t="s">
        <v>6</v>
      </c>
      <c r="E36" s="55">
        <f t="shared" si="5"/>
        <v>0</v>
      </c>
      <c r="F36" s="62">
        <v>0</v>
      </c>
      <c r="G36" s="62">
        <v>0</v>
      </c>
      <c r="H36" s="62">
        <v>0</v>
      </c>
      <c r="I36" s="63">
        <v>0</v>
      </c>
      <c r="J36" s="63">
        <v>0</v>
      </c>
      <c r="K36" s="63">
        <v>0</v>
      </c>
      <c r="L36" s="271"/>
      <c r="M36" s="59"/>
      <c r="N36" s="59"/>
      <c r="O36" s="59"/>
      <c r="P36" s="271"/>
      <c r="Q36" s="271"/>
      <c r="R36" s="271"/>
      <c r="S36" s="271"/>
    </row>
    <row r="37" spans="1:23" s="37" customFormat="1" ht="21.75" customHeight="1" hidden="1">
      <c r="A37" s="248" t="s">
        <v>90</v>
      </c>
      <c r="B37" s="246" t="s">
        <v>91</v>
      </c>
      <c r="C37" s="259" t="s">
        <v>84</v>
      </c>
      <c r="D37" s="72" t="s">
        <v>81</v>
      </c>
      <c r="E37" s="71">
        <f t="shared" si="5"/>
        <v>60</v>
      </c>
      <c r="F37" s="71">
        <f aca="true" t="shared" si="7" ref="F37:K37">F38</f>
        <v>0</v>
      </c>
      <c r="G37" s="71">
        <f t="shared" si="7"/>
        <v>60</v>
      </c>
      <c r="H37" s="71">
        <f t="shared" si="7"/>
        <v>0</v>
      </c>
      <c r="I37" s="71">
        <f t="shared" si="7"/>
        <v>0</v>
      </c>
      <c r="J37" s="71">
        <f t="shared" si="7"/>
        <v>0</v>
      </c>
      <c r="K37" s="71">
        <f t="shared" si="7"/>
        <v>0</v>
      </c>
      <c r="L37" s="265"/>
      <c r="M37" s="68"/>
      <c r="N37" s="68"/>
      <c r="O37" s="68"/>
      <c r="P37" s="225"/>
      <c r="Q37" s="225"/>
      <c r="R37" s="225"/>
      <c r="S37" s="225" t="s">
        <v>62</v>
      </c>
      <c r="T37" s="38"/>
      <c r="U37" s="38"/>
      <c r="V37" s="38"/>
      <c r="W37" s="38"/>
    </row>
    <row r="38" spans="1:19" s="38" customFormat="1" ht="14.25" customHeight="1" hidden="1">
      <c r="A38" s="255"/>
      <c r="B38" s="257"/>
      <c r="C38" s="260"/>
      <c r="D38" s="54" t="s">
        <v>7</v>
      </c>
      <c r="E38" s="55">
        <f t="shared" si="5"/>
        <v>60</v>
      </c>
      <c r="F38" s="55">
        <v>0</v>
      </c>
      <c r="G38" s="55">
        <v>60</v>
      </c>
      <c r="H38" s="55">
        <v>0</v>
      </c>
      <c r="I38" s="55">
        <v>0</v>
      </c>
      <c r="J38" s="55">
        <v>0</v>
      </c>
      <c r="K38" s="55">
        <v>0</v>
      </c>
      <c r="L38" s="241"/>
      <c r="M38" s="73"/>
      <c r="N38" s="73"/>
      <c r="O38" s="73"/>
      <c r="P38" s="241"/>
      <c r="Q38" s="241"/>
      <c r="R38" s="241"/>
      <c r="S38" s="241"/>
    </row>
    <row r="39" spans="1:19" s="38" customFormat="1" ht="23.25" customHeight="1" hidden="1">
      <c r="A39" s="256"/>
      <c r="B39" s="258"/>
      <c r="C39" s="261"/>
      <c r="D39" s="54" t="s">
        <v>6</v>
      </c>
      <c r="E39" s="55">
        <f t="shared" si="5"/>
        <v>0</v>
      </c>
      <c r="F39" s="62">
        <v>0</v>
      </c>
      <c r="G39" s="62">
        <v>0</v>
      </c>
      <c r="H39" s="62">
        <v>0</v>
      </c>
      <c r="I39" s="63">
        <v>0</v>
      </c>
      <c r="J39" s="63">
        <v>0</v>
      </c>
      <c r="K39" s="63">
        <v>0</v>
      </c>
      <c r="L39" s="242"/>
      <c r="M39" s="74"/>
      <c r="N39" s="74"/>
      <c r="O39" s="74"/>
      <c r="P39" s="242"/>
      <c r="Q39" s="242"/>
      <c r="R39" s="242"/>
      <c r="S39" s="242"/>
    </row>
    <row r="40" spans="1:19" s="38" customFormat="1" ht="14.25" customHeight="1">
      <c r="A40" s="75" t="s">
        <v>88</v>
      </c>
      <c r="B40" s="231" t="s">
        <v>92</v>
      </c>
      <c r="C40" s="232"/>
      <c r="D40" s="232"/>
      <c r="E40" s="232"/>
      <c r="F40" s="232"/>
      <c r="G40" s="232"/>
      <c r="H40" s="232"/>
      <c r="I40" s="232"/>
      <c r="J40" s="232"/>
      <c r="K40" s="232"/>
      <c r="L40" s="232"/>
      <c r="M40" s="232"/>
      <c r="N40" s="232"/>
      <c r="O40" s="232"/>
      <c r="P40" s="232"/>
      <c r="Q40" s="232"/>
      <c r="R40" s="232"/>
      <c r="S40" s="232"/>
    </row>
    <row r="41" spans="1:19" s="38" customFormat="1" ht="50.25" customHeight="1">
      <c r="A41" s="233" t="s">
        <v>89</v>
      </c>
      <c r="B41" s="234" t="s">
        <v>93</v>
      </c>
      <c r="C41" s="235" t="s">
        <v>84</v>
      </c>
      <c r="D41" s="43" t="s">
        <v>64</v>
      </c>
      <c r="E41" s="44">
        <f aca="true" t="shared" si="8" ref="E41:K41">E42+E43</f>
        <v>120</v>
      </c>
      <c r="F41" s="44">
        <f t="shared" si="8"/>
        <v>0</v>
      </c>
      <c r="G41" s="44">
        <f t="shared" si="8"/>
        <v>0</v>
      </c>
      <c r="H41" s="44">
        <f t="shared" si="8"/>
        <v>30</v>
      </c>
      <c r="I41" s="44">
        <f t="shared" si="8"/>
        <v>30</v>
      </c>
      <c r="J41" s="44">
        <f t="shared" si="8"/>
        <v>30</v>
      </c>
      <c r="K41" s="44">
        <f t="shared" si="8"/>
        <v>30</v>
      </c>
      <c r="L41" s="133" t="s">
        <v>118</v>
      </c>
      <c r="M41" s="124">
        <v>0</v>
      </c>
      <c r="N41" s="124">
        <v>0</v>
      </c>
      <c r="O41" s="124">
        <v>100</v>
      </c>
      <c r="P41" s="124">
        <v>100</v>
      </c>
      <c r="Q41" s="124">
        <v>100</v>
      </c>
      <c r="R41" s="124">
        <v>100</v>
      </c>
      <c r="S41" s="152" t="s">
        <v>132</v>
      </c>
    </row>
    <row r="42" spans="1:19" s="38" customFormat="1" ht="19.5" customHeight="1">
      <c r="A42" s="233"/>
      <c r="B42" s="234"/>
      <c r="C42" s="235"/>
      <c r="D42" s="76" t="s">
        <v>7</v>
      </c>
      <c r="E42" s="45">
        <f>F42+G42+H42+I42+J42+K42</f>
        <v>120</v>
      </c>
      <c r="F42" s="45">
        <f>F45+F48</f>
        <v>0</v>
      </c>
      <c r="G42" s="45">
        <f>G45+G48</f>
        <v>0</v>
      </c>
      <c r="H42" s="45">
        <f>H45</f>
        <v>30</v>
      </c>
      <c r="I42" s="169">
        <f>I45+I51</f>
        <v>30</v>
      </c>
      <c r="J42" s="169">
        <f>J45+J51</f>
        <v>30</v>
      </c>
      <c r="K42" s="169">
        <f>K45+K51</f>
        <v>30</v>
      </c>
      <c r="L42" s="222" t="s">
        <v>117</v>
      </c>
      <c r="M42" s="124">
        <f aca="true" t="shared" si="9" ref="M42:R42">M47</f>
        <v>0</v>
      </c>
      <c r="N42" s="124">
        <f t="shared" si="9"/>
        <v>0</v>
      </c>
      <c r="O42" s="124">
        <f t="shared" si="9"/>
        <v>75</v>
      </c>
      <c r="P42" s="124">
        <f t="shared" si="9"/>
        <v>80</v>
      </c>
      <c r="Q42" s="124">
        <f t="shared" si="9"/>
        <v>95</v>
      </c>
      <c r="R42" s="124">
        <f t="shared" si="9"/>
        <v>100</v>
      </c>
      <c r="S42" s="225" t="s">
        <v>125</v>
      </c>
    </row>
    <row r="43" spans="1:19" s="38" customFormat="1" ht="18" customHeight="1">
      <c r="A43" s="233"/>
      <c r="B43" s="234"/>
      <c r="C43" s="235"/>
      <c r="D43" s="77" t="s">
        <v>6</v>
      </c>
      <c r="E43" s="45">
        <f>F43+G43+H43+I43+J43+K43</f>
        <v>0</v>
      </c>
      <c r="F43" s="47">
        <f aca="true" t="shared" si="10" ref="F43:K43">F49+F46</f>
        <v>0</v>
      </c>
      <c r="G43" s="47">
        <f t="shared" si="10"/>
        <v>0</v>
      </c>
      <c r="H43" s="47">
        <f t="shared" si="10"/>
        <v>0</v>
      </c>
      <c r="I43" s="47">
        <f t="shared" si="10"/>
        <v>0</v>
      </c>
      <c r="J43" s="47">
        <f t="shared" si="10"/>
        <v>0</v>
      </c>
      <c r="K43" s="47">
        <f t="shared" si="10"/>
        <v>0</v>
      </c>
      <c r="L43" s="224"/>
      <c r="M43" s="39"/>
      <c r="N43" s="39"/>
      <c r="O43" s="39"/>
      <c r="P43" s="39"/>
      <c r="Q43" s="39"/>
      <c r="R43" s="39"/>
      <c r="S43" s="227"/>
    </row>
    <row r="44" spans="1:19" s="38" customFormat="1" ht="27" customHeight="1" hidden="1">
      <c r="A44" s="233" t="s">
        <v>131</v>
      </c>
      <c r="B44" s="234" t="s">
        <v>95</v>
      </c>
      <c r="C44" s="235" t="s">
        <v>84</v>
      </c>
      <c r="D44" s="43" t="s">
        <v>64</v>
      </c>
      <c r="E44" s="44">
        <f aca="true" t="shared" si="11" ref="E44:K44">E45+E46</f>
        <v>120</v>
      </c>
      <c r="F44" s="44">
        <f t="shared" si="11"/>
        <v>0</v>
      </c>
      <c r="G44" s="44">
        <f t="shared" si="11"/>
        <v>0</v>
      </c>
      <c r="H44" s="44">
        <f t="shared" si="11"/>
        <v>30</v>
      </c>
      <c r="I44" s="44">
        <f t="shared" si="11"/>
        <v>30</v>
      </c>
      <c r="J44" s="44">
        <f t="shared" si="11"/>
        <v>30</v>
      </c>
      <c r="K44" s="44">
        <f t="shared" si="11"/>
        <v>30</v>
      </c>
      <c r="L44" s="222" t="s">
        <v>118</v>
      </c>
      <c r="M44" s="225">
        <v>0</v>
      </c>
      <c r="N44" s="225">
        <v>0</v>
      </c>
      <c r="O44" s="225">
        <v>100</v>
      </c>
      <c r="P44" s="225">
        <v>100</v>
      </c>
      <c r="Q44" s="225">
        <v>100</v>
      </c>
      <c r="R44" s="225">
        <v>100</v>
      </c>
      <c r="S44" s="225" t="s">
        <v>60</v>
      </c>
    </row>
    <row r="45" spans="1:19" s="38" customFormat="1" ht="21" customHeight="1" hidden="1">
      <c r="A45" s="233"/>
      <c r="B45" s="234"/>
      <c r="C45" s="235"/>
      <c r="D45" s="76" t="s">
        <v>7</v>
      </c>
      <c r="E45" s="45">
        <f>F45+G45+H45+I45+J45+K45</f>
        <v>120</v>
      </c>
      <c r="F45" s="45">
        <v>0</v>
      </c>
      <c r="G45" s="45">
        <v>0</v>
      </c>
      <c r="H45" s="45">
        <v>30</v>
      </c>
      <c r="I45" s="45">
        <v>30</v>
      </c>
      <c r="J45" s="45">
        <v>30</v>
      </c>
      <c r="K45" s="45">
        <v>30</v>
      </c>
      <c r="L45" s="223"/>
      <c r="M45" s="226"/>
      <c r="N45" s="226"/>
      <c r="O45" s="226"/>
      <c r="P45" s="226"/>
      <c r="Q45" s="226"/>
      <c r="R45" s="226"/>
      <c r="S45" s="226"/>
    </row>
    <row r="46" spans="1:19" s="38" customFormat="1" ht="16.5" customHeight="1" hidden="1">
      <c r="A46" s="233"/>
      <c r="B46" s="234"/>
      <c r="C46" s="235"/>
      <c r="D46" s="77" t="s">
        <v>6</v>
      </c>
      <c r="E46" s="45">
        <f>F46+G46+H46+I46+J46+K46</f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224"/>
      <c r="M46" s="227"/>
      <c r="N46" s="227"/>
      <c r="O46" s="227"/>
      <c r="P46" s="227"/>
      <c r="Q46" s="227"/>
      <c r="R46" s="227"/>
      <c r="S46" s="227"/>
    </row>
    <row r="47" spans="1:23" s="37" customFormat="1" ht="28.5" customHeight="1" hidden="1">
      <c r="A47" s="254" t="s">
        <v>94</v>
      </c>
      <c r="B47" s="246" t="s">
        <v>96</v>
      </c>
      <c r="C47" s="259" t="s">
        <v>84</v>
      </c>
      <c r="D47" s="72" t="s">
        <v>81</v>
      </c>
      <c r="E47" s="71">
        <f aca="true" t="shared" si="12" ref="E47:E59">SUM(F47:K47)</f>
        <v>40</v>
      </c>
      <c r="F47" s="71">
        <f aca="true" t="shared" si="13" ref="F47:K47">F48</f>
        <v>0</v>
      </c>
      <c r="G47" s="71">
        <f t="shared" si="13"/>
        <v>0</v>
      </c>
      <c r="H47" s="71">
        <f t="shared" si="13"/>
        <v>10</v>
      </c>
      <c r="I47" s="71">
        <f t="shared" si="13"/>
        <v>10</v>
      </c>
      <c r="J47" s="71">
        <f t="shared" si="13"/>
        <v>10</v>
      </c>
      <c r="K47" s="71">
        <f t="shared" si="13"/>
        <v>10</v>
      </c>
      <c r="L47" s="262" t="s">
        <v>117</v>
      </c>
      <c r="M47" s="225">
        <v>0</v>
      </c>
      <c r="N47" s="225">
        <v>0</v>
      </c>
      <c r="O47" s="225">
        <v>75</v>
      </c>
      <c r="P47" s="225">
        <v>80</v>
      </c>
      <c r="Q47" s="225">
        <v>95</v>
      </c>
      <c r="R47" s="225">
        <v>100</v>
      </c>
      <c r="S47" s="225" t="s">
        <v>60</v>
      </c>
      <c r="T47" s="38"/>
      <c r="U47" s="38"/>
      <c r="V47" s="38"/>
      <c r="W47" s="38"/>
    </row>
    <row r="48" spans="1:19" s="38" customFormat="1" ht="19.5" customHeight="1" hidden="1">
      <c r="A48" s="255"/>
      <c r="B48" s="257"/>
      <c r="C48" s="260"/>
      <c r="D48" s="54" t="s">
        <v>7</v>
      </c>
      <c r="E48" s="55">
        <f t="shared" si="12"/>
        <v>40</v>
      </c>
      <c r="F48" s="55">
        <v>0</v>
      </c>
      <c r="G48" s="55">
        <v>0</v>
      </c>
      <c r="H48" s="55">
        <v>10</v>
      </c>
      <c r="I48" s="55">
        <v>10</v>
      </c>
      <c r="J48" s="55">
        <v>10</v>
      </c>
      <c r="K48" s="55">
        <v>10</v>
      </c>
      <c r="L48" s="263"/>
      <c r="M48" s="226"/>
      <c r="N48" s="226"/>
      <c r="O48" s="226"/>
      <c r="P48" s="226"/>
      <c r="Q48" s="226"/>
      <c r="R48" s="226"/>
      <c r="S48" s="241"/>
    </row>
    <row r="49" spans="1:19" s="38" customFormat="1" ht="27.75" customHeight="1" hidden="1">
      <c r="A49" s="256"/>
      <c r="B49" s="258"/>
      <c r="C49" s="261"/>
      <c r="D49" s="54" t="s">
        <v>6</v>
      </c>
      <c r="E49" s="55">
        <f t="shared" si="12"/>
        <v>0</v>
      </c>
      <c r="F49" s="62">
        <v>0</v>
      </c>
      <c r="G49" s="62">
        <v>0</v>
      </c>
      <c r="H49" s="62">
        <v>0</v>
      </c>
      <c r="I49" s="63">
        <v>0</v>
      </c>
      <c r="J49" s="63">
        <v>0</v>
      </c>
      <c r="K49" s="63">
        <v>0</v>
      </c>
      <c r="L49" s="264"/>
      <c r="M49" s="227"/>
      <c r="N49" s="227"/>
      <c r="O49" s="227"/>
      <c r="P49" s="227"/>
      <c r="Q49" s="227"/>
      <c r="R49" s="227"/>
      <c r="S49" s="242"/>
    </row>
    <row r="50" spans="1:23" s="37" customFormat="1" ht="28.5" customHeight="1" hidden="1">
      <c r="A50" s="254" t="s">
        <v>94</v>
      </c>
      <c r="B50" s="246" t="s">
        <v>133</v>
      </c>
      <c r="C50" s="259" t="s">
        <v>84</v>
      </c>
      <c r="D50" s="72" t="s">
        <v>81</v>
      </c>
      <c r="E50" s="71">
        <f>SUM(F50:K50)</f>
        <v>7</v>
      </c>
      <c r="F50" s="71">
        <f aca="true" t="shared" si="14" ref="F50:K50">F51</f>
        <v>0</v>
      </c>
      <c r="G50" s="71">
        <f t="shared" si="14"/>
        <v>0</v>
      </c>
      <c r="H50" s="71">
        <f t="shared" si="14"/>
        <v>7</v>
      </c>
      <c r="I50" s="71">
        <f t="shared" si="14"/>
        <v>0</v>
      </c>
      <c r="J50" s="71">
        <f t="shared" si="14"/>
        <v>0</v>
      </c>
      <c r="K50" s="71">
        <f t="shared" si="14"/>
        <v>0</v>
      </c>
      <c r="L50" s="262"/>
      <c r="M50" s="225">
        <v>0</v>
      </c>
      <c r="N50" s="225">
        <v>0</v>
      </c>
      <c r="O50" s="225">
        <v>100</v>
      </c>
      <c r="P50" s="225">
        <v>0</v>
      </c>
      <c r="Q50" s="225">
        <v>0</v>
      </c>
      <c r="R50" s="225">
        <v>0</v>
      </c>
      <c r="S50" s="225" t="s">
        <v>61</v>
      </c>
      <c r="T50" s="38"/>
      <c r="U50" s="38"/>
      <c r="V50" s="38"/>
      <c r="W50" s="38"/>
    </row>
    <row r="51" spans="1:19" s="38" customFormat="1" ht="19.5" customHeight="1" hidden="1">
      <c r="A51" s="255"/>
      <c r="B51" s="257"/>
      <c r="C51" s="260"/>
      <c r="D51" s="54" t="s">
        <v>7</v>
      </c>
      <c r="E51" s="55">
        <f>SUM(F51:K51)</f>
        <v>7</v>
      </c>
      <c r="F51" s="55">
        <v>0</v>
      </c>
      <c r="G51" s="55">
        <v>0</v>
      </c>
      <c r="H51" s="55">
        <v>7</v>
      </c>
      <c r="I51" s="55">
        <v>0</v>
      </c>
      <c r="J51" s="55">
        <v>0</v>
      </c>
      <c r="K51" s="55">
        <v>0</v>
      </c>
      <c r="L51" s="263"/>
      <c r="M51" s="226"/>
      <c r="N51" s="226"/>
      <c r="O51" s="226"/>
      <c r="P51" s="226"/>
      <c r="Q51" s="226"/>
      <c r="R51" s="226"/>
      <c r="S51" s="241"/>
    </row>
    <row r="52" spans="1:19" s="38" customFormat="1" ht="0.75" customHeight="1" hidden="1">
      <c r="A52" s="256"/>
      <c r="B52" s="258"/>
      <c r="C52" s="261"/>
      <c r="D52" s="54" t="s">
        <v>6</v>
      </c>
      <c r="E52" s="55">
        <f>SUM(F52:K52)</f>
        <v>0</v>
      </c>
      <c r="F52" s="62">
        <v>0</v>
      </c>
      <c r="G52" s="62">
        <v>0</v>
      </c>
      <c r="H52" s="62">
        <v>0</v>
      </c>
      <c r="I52" s="63">
        <v>0</v>
      </c>
      <c r="J52" s="63">
        <v>0</v>
      </c>
      <c r="K52" s="63">
        <v>0</v>
      </c>
      <c r="L52" s="264"/>
      <c r="M52" s="227"/>
      <c r="N52" s="227"/>
      <c r="O52" s="227"/>
      <c r="P52" s="227"/>
      <c r="Q52" s="227"/>
      <c r="R52" s="227"/>
      <c r="S52" s="242"/>
    </row>
    <row r="53" spans="1:19" ht="16.5" customHeight="1">
      <c r="A53" s="151" t="s">
        <v>126</v>
      </c>
      <c r="B53" s="231" t="s">
        <v>129</v>
      </c>
      <c r="C53" s="232"/>
      <c r="D53" s="232"/>
      <c r="E53" s="232"/>
      <c r="F53" s="232"/>
      <c r="G53" s="232"/>
      <c r="H53" s="232"/>
      <c r="I53" s="232"/>
      <c r="J53" s="232"/>
      <c r="K53" s="232"/>
      <c r="L53" s="232"/>
      <c r="M53" s="232"/>
      <c r="N53" s="232"/>
      <c r="O53" s="232"/>
      <c r="P53" s="232"/>
      <c r="Q53" s="232"/>
      <c r="R53" s="232"/>
      <c r="S53" s="232"/>
    </row>
    <row r="54" spans="1:19" ht="26.25" customHeight="1">
      <c r="A54" s="233" t="s">
        <v>127</v>
      </c>
      <c r="B54" s="234" t="s">
        <v>128</v>
      </c>
      <c r="C54" s="235" t="s">
        <v>84</v>
      </c>
      <c r="D54" s="43" t="s">
        <v>64</v>
      </c>
      <c r="E54" s="44">
        <f aca="true" t="shared" si="15" ref="E54:K54">E55+E56</f>
        <v>800</v>
      </c>
      <c r="F54" s="44">
        <f t="shared" si="15"/>
        <v>0</v>
      </c>
      <c r="G54" s="44">
        <f t="shared" si="15"/>
        <v>0</v>
      </c>
      <c r="H54" s="44">
        <f t="shared" si="15"/>
        <v>800</v>
      </c>
      <c r="I54" s="44">
        <f t="shared" si="15"/>
        <v>0</v>
      </c>
      <c r="J54" s="44">
        <f t="shared" si="15"/>
        <v>0</v>
      </c>
      <c r="K54" s="44">
        <f t="shared" si="15"/>
        <v>0</v>
      </c>
      <c r="L54" s="222" t="s">
        <v>136</v>
      </c>
      <c r="M54" s="225">
        <v>0</v>
      </c>
      <c r="N54" s="225">
        <v>0</v>
      </c>
      <c r="O54" s="225">
        <v>100</v>
      </c>
      <c r="P54" s="225">
        <v>0</v>
      </c>
      <c r="Q54" s="225">
        <v>0</v>
      </c>
      <c r="R54" s="225">
        <v>0</v>
      </c>
      <c r="S54" s="236" t="s">
        <v>58</v>
      </c>
    </row>
    <row r="55" spans="1:19" ht="12" customHeight="1">
      <c r="A55" s="233"/>
      <c r="B55" s="234"/>
      <c r="C55" s="235"/>
      <c r="D55" s="149" t="s">
        <v>7</v>
      </c>
      <c r="E55" s="148">
        <f>F55+G55+H55+I55+J55+K55</f>
        <v>0</v>
      </c>
      <c r="F55" s="148">
        <v>0</v>
      </c>
      <c r="G55" s="148">
        <v>0</v>
      </c>
      <c r="H55" s="148">
        <v>0</v>
      </c>
      <c r="I55" s="148">
        <v>0</v>
      </c>
      <c r="J55" s="148">
        <v>0</v>
      </c>
      <c r="K55" s="148">
        <v>0</v>
      </c>
      <c r="L55" s="223"/>
      <c r="M55" s="226"/>
      <c r="N55" s="226"/>
      <c r="O55" s="226"/>
      <c r="P55" s="226"/>
      <c r="Q55" s="226"/>
      <c r="R55" s="226"/>
      <c r="S55" s="237"/>
    </row>
    <row r="56" spans="1:19" ht="27.75" customHeight="1" thickBot="1">
      <c r="A56" s="233"/>
      <c r="B56" s="234"/>
      <c r="C56" s="235"/>
      <c r="D56" s="150" t="s">
        <v>6</v>
      </c>
      <c r="E56" s="148">
        <f>F56+G56+H56+I56+J56+K56</f>
        <v>800</v>
      </c>
      <c r="F56" s="47">
        <v>0</v>
      </c>
      <c r="G56" s="47">
        <v>0</v>
      </c>
      <c r="H56" s="47">
        <v>800</v>
      </c>
      <c r="I56" s="47">
        <v>0</v>
      </c>
      <c r="J56" s="47">
        <v>0</v>
      </c>
      <c r="K56" s="47">
        <v>0</v>
      </c>
      <c r="L56" s="224"/>
      <c r="M56" s="227"/>
      <c r="N56" s="227"/>
      <c r="O56" s="227"/>
      <c r="P56" s="227"/>
      <c r="Q56" s="227"/>
      <c r="R56" s="227"/>
      <c r="S56" s="238"/>
    </row>
    <row r="57" spans="1:19" ht="18.75" customHeight="1">
      <c r="A57" s="266"/>
      <c r="B57" s="290" t="s">
        <v>65</v>
      </c>
      <c r="C57" s="307"/>
      <c r="D57" s="64" t="s">
        <v>57</v>
      </c>
      <c r="E57" s="65">
        <f t="shared" si="12"/>
        <v>145184.25699999998</v>
      </c>
      <c r="F57" s="66">
        <f aca="true" t="shared" si="16" ref="F57:K57">SUM(F58:F59)</f>
        <v>26158.5</v>
      </c>
      <c r="G57" s="66">
        <f t="shared" si="16"/>
        <v>23601.957</v>
      </c>
      <c r="H57" s="66">
        <f>SUM(H58:H59)</f>
        <v>24455.95</v>
      </c>
      <c r="I57" s="66">
        <f t="shared" si="16"/>
        <v>23655.95</v>
      </c>
      <c r="J57" s="66">
        <f t="shared" si="16"/>
        <v>23655.95</v>
      </c>
      <c r="K57" s="67">
        <f t="shared" si="16"/>
        <v>23655.95</v>
      </c>
      <c r="L57" s="310"/>
      <c r="M57" s="266"/>
      <c r="N57" s="266"/>
      <c r="O57" s="266"/>
      <c r="P57" s="266"/>
      <c r="Q57" s="266"/>
      <c r="R57" s="266"/>
      <c r="S57" s="266"/>
    </row>
    <row r="58" spans="1:19" ht="18.75" customHeight="1">
      <c r="A58" s="266"/>
      <c r="B58" s="306"/>
      <c r="C58" s="308"/>
      <c r="D58" s="24" t="s">
        <v>7</v>
      </c>
      <c r="E58" s="49">
        <f t="shared" si="12"/>
        <v>144317.457</v>
      </c>
      <c r="F58" s="50">
        <f aca="true" t="shared" si="17" ref="F58:K58">F19+F12+F42+F55</f>
        <v>26091.7</v>
      </c>
      <c r="G58" s="50">
        <f t="shared" si="17"/>
        <v>23601.957</v>
      </c>
      <c r="H58" s="50">
        <f t="shared" si="17"/>
        <v>23655.95</v>
      </c>
      <c r="I58" s="50">
        <f t="shared" si="17"/>
        <v>23655.95</v>
      </c>
      <c r="J58" s="50">
        <f t="shared" si="17"/>
        <v>23655.95</v>
      </c>
      <c r="K58" s="172">
        <f t="shared" si="17"/>
        <v>23655.95</v>
      </c>
      <c r="L58" s="311"/>
      <c r="M58" s="266"/>
      <c r="N58" s="266"/>
      <c r="O58" s="266"/>
      <c r="P58" s="266"/>
      <c r="Q58" s="266"/>
      <c r="R58" s="266"/>
      <c r="S58" s="266"/>
    </row>
    <row r="59" spans="1:19" ht="18.75" customHeight="1" thickBot="1">
      <c r="A59" s="266"/>
      <c r="B59" s="291"/>
      <c r="C59" s="309"/>
      <c r="D59" s="25" t="s">
        <v>6</v>
      </c>
      <c r="E59" s="51">
        <f t="shared" si="12"/>
        <v>866.8</v>
      </c>
      <c r="F59" s="52">
        <f>F13+F20+F43+F56</f>
        <v>66.8</v>
      </c>
      <c r="G59" s="52">
        <f>G13+G20+G43+G56</f>
        <v>0</v>
      </c>
      <c r="H59" s="52">
        <f>H20+H13+H43+H56</f>
        <v>800</v>
      </c>
      <c r="I59" s="52">
        <f>I13+I20+I43+I56</f>
        <v>0</v>
      </c>
      <c r="J59" s="52">
        <f>J13+J20+J43+J56</f>
        <v>0</v>
      </c>
      <c r="K59" s="173">
        <f>K13+K20+K43+K56</f>
        <v>0</v>
      </c>
      <c r="L59" s="312"/>
      <c r="M59" s="266"/>
      <c r="N59" s="266"/>
      <c r="O59" s="266"/>
      <c r="P59" s="266"/>
      <c r="Q59" s="266"/>
      <c r="R59" s="266"/>
      <c r="S59" s="266"/>
    </row>
    <row r="62" spans="6:7" ht="18.75" customHeight="1">
      <c r="F62" s="26"/>
      <c r="G62" s="26"/>
    </row>
  </sheetData>
  <sheetProtection/>
  <mergeCells count="132">
    <mergeCell ref="A57:A59"/>
    <mergeCell ref="B57:B59"/>
    <mergeCell ref="C57:C59"/>
    <mergeCell ref="L57:L59"/>
    <mergeCell ref="M57:M59"/>
    <mergeCell ref="O50:O52"/>
    <mergeCell ref="A50:A52"/>
    <mergeCell ref="B50:B52"/>
    <mergeCell ref="C50:C52"/>
    <mergeCell ref="L50:L52"/>
    <mergeCell ref="A25:A27"/>
    <mergeCell ref="B25:B27"/>
    <mergeCell ref="N50:N52"/>
    <mergeCell ref="C11:C13"/>
    <mergeCell ref="A28:A30"/>
    <mergeCell ref="M1:S1"/>
    <mergeCell ref="L2:S2"/>
    <mergeCell ref="P50:P52"/>
    <mergeCell ref="Q50:Q52"/>
    <mergeCell ref="R50:R52"/>
    <mergeCell ref="B17:S17"/>
    <mergeCell ref="N57:N59"/>
    <mergeCell ref="O57:O59"/>
    <mergeCell ref="P57:P59"/>
    <mergeCell ref="Q57:Q59"/>
    <mergeCell ref="S57:S59"/>
    <mergeCell ref="S50:S52"/>
    <mergeCell ref="M50:M52"/>
    <mergeCell ref="C25:C27"/>
    <mergeCell ref="L25:L27"/>
    <mergeCell ref="E6:K6"/>
    <mergeCell ref="B6:B7"/>
    <mergeCell ref="C6:C7"/>
    <mergeCell ref="D6:D7"/>
    <mergeCell ref="A4:S4"/>
    <mergeCell ref="A6:A7"/>
    <mergeCell ref="S6:S7"/>
    <mergeCell ref="G20:G24"/>
    <mergeCell ref="L3:S3"/>
    <mergeCell ref="B9:S9"/>
    <mergeCell ref="B10:S10"/>
    <mergeCell ref="A11:A13"/>
    <mergeCell ref="B11:B13"/>
    <mergeCell ref="A18:A24"/>
    <mergeCell ref="J20:J24"/>
    <mergeCell ref="B18:B24"/>
    <mergeCell ref="C18:C24"/>
    <mergeCell ref="D20:D24"/>
    <mergeCell ref="S34:S36"/>
    <mergeCell ref="B34:B36"/>
    <mergeCell ref="C34:C36"/>
    <mergeCell ref="L34:L36"/>
    <mergeCell ref="B28:B30"/>
    <mergeCell ref="C28:C30"/>
    <mergeCell ref="L29:L30"/>
    <mergeCell ref="S31:S33"/>
    <mergeCell ref="H20:H24"/>
    <mergeCell ref="R57:R59"/>
    <mergeCell ref="L6:R6"/>
    <mergeCell ref="Q25:Q27"/>
    <mergeCell ref="R25:R27"/>
    <mergeCell ref="P34:P36"/>
    <mergeCell ref="Q34:Q36"/>
    <mergeCell ref="R37:R39"/>
    <mergeCell ref="R34:R36"/>
    <mergeCell ref="P25:P27"/>
    <mergeCell ref="P44:P46"/>
    <mergeCell ref="A47:A49"/>
    <mergeCell ref="B47:B49"/>
    <mergeCell ref="C47:C49"/>
    <mergeCell ref="L47:L49"/>
    <mergeCell ref="A44:A46"/>
    <mergeCell ref="A37:A39"/>
    <mergeCell ref="B37:B39"/>
    <mergeCell ref="C37:C39"/>
    <mergeCell ref="L37:L39"/>
    <mergeCell ref="B40:S40"/>
    <mergeCell ref="A41:A43"/>
    <mergeCell ref="B41:B43"/>
    <mergeCell ref="C41:C43"/>
    <mergeCell ref="P37:P39"/>
    <mergeCell ref="Q37:Q39"/>
    <mergeCell ref="A31:A33"/>
    <mergeCell ref="B31:B33"/>
    <mergeCell ref="C31:C33"/>
    <mergeCell ref="A34:A36"/>
    <mergeCell ref="R47:R49"/>
    <mergeCell ref="B44:B46"/>
    <mergeCell ref="C44:C46"/>
    <mergeCell ref="L44:L46"/>
    <mergeCell ref="O47:O49"/>
    <mergeCell ref="P47:P49"/>
    <mergeCell ref="Q47:Q49"/>
    <mergeCell ref="Q44:Q46"/>
    <mergeCell ref="M47:M49"/>
    <mergeCell ref="N47:N49"/>
    <mergeCell ref="I20:I24"/>
    <mergeCell ref="L12:L13"/>
    <mergeCell ref="M12:M16"/>
    <mergeCell ref="S47:S49"/>
    <mergeCell ref="R44:R46"/>
    <mergeCell ref="M44:M46"/>
    <mergeCell ref="N44:N46"/>
    <mergeCell ref="O44:O46"/>
    <mergeCell ref="S44:S46"/>
    <mergeCell ref="O25:O27"/>
    <mergeCell ref="K20:K24"/>
    <mergeCell ref="L42:L43"/>
    <mergeCell ref="S12:S13"/>
    <mergeCell ref="S42:S43"/>
    <mergeCell ref="R12:R16"/>
    <mergeCell ref="S28:S30"/>
    <mergeCell ref="S37:S39"/>
    <mergeCell ref="N12:N16"/>
    <mergeCell ref="O12:O16"/>
    <mergeCell ref="S25:S27"/>
    <mergeCell ref="P12:P16"/>
    <mergeCell ref="Q12:Q16"/>
    <mergeCell ref="B53:S53"/>
    <mergeCell ref="A54:A56"/>
    <mergeCell ref="B54:B56"/>
    <mergeCell ref="C54:C56"/>
    <mergeCell ref="S54:S56"/>
    <mergeCell ref="M25:M27"/>
    <mergeCell ref="N25:N27"/>
    <mergeCell ref="R54:R56"/>
    <mergeCell ref="L54:L56"/>
    <mergeCell ref="M54:M56"/>
    <mergeCell ref="N54:N56"/>
    <mergeCell ref="O54:O56"/>
    <mergeCell ref="P54:P56"/>
    <mergeCell ref="Q54:Q56"/>
  </mergeCells>
  <printOptions horizontalCentered="1"/>
  <pageMargins left="0.1968503937007874" right="0.1968503937007874" top="0.7480314960629921" bottom="0.1968503937007874" header="0" footer="0"/>
  <pageSetup fitToHeight="0" fitToWidth="1" horizontalDpi="600" verticalDpi="6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W66"/>
  <sheetViews>
    <sheetView zoomScale="85" zoomScaleNormal="85" zoomScaleSheetLayoutView="100" workbookViewId="0" topLeftCell="A1">
      <pane ySplit="8" topLeftCell="A21" activePane="bottomLeft" state="frozen"/>
      <selection pane="topLeft" activeCell="A1" sqref="A1"/>
      <selection pane="bottomLeft" activeCell="H42" sqref="H42"/>
    </sheetView>
  </sheetViews>
  <sheetFormatPr defaultColWidth="19.57421875" defaultRowHeight="18.75" customHeight="1"/>
  <cols>
    <col min="1" max="1" width="5.421875" style="15" customWidth="1"/>
    <col min="2" max="2" width="27.8515625" style="15" customWidth="1"/>
    <col min="3" max="3" width="5.8515625" style="16" customWidth="1"/>
    <col min="4" max="4" width="8.140625" style="17" customWidth="1"/>
    <col min="5" max="5" width="8.7109375" style="18" customWidth="1"/>
    <col min="6" max="6" width="8.8515625" style="18" customWidth="1"/>
    <col min="7" max="11" width="7.57421875" style="18" customWidth="1"/>
    <col min="12" max="12" width="37.57421875" style="15" customWidth="1"/>
    <col min="13" max="13" width="7.00390625" style="18" customWidth="1"/>
    <col min="14" max="14" width="6.140625" style="18" customWidth="1"/>
    <col min="15" max="18" width="5.8515625" style="18" customWidth="1"/>
    <col min="19" max="19" width="25.8515625" style="15" customWidth="1"/>
    <col min="20" max="16384" width="19.57421875" style="15" customWidth="1"/>
  </cols>
  <sheetData>
    <row r="1" spans="13:19" ht="24" customHeight="1">
      <c r="M1" s="303" t="s">
        <v>86</v>
      </c>
      <c r="N1" s="303"/>
      <c r="O1" s="303"/>
      <c r="P1" s="303"/>
      <c r="Q1" s="303"/>
      <c r="R1" s="303"/>
      <c r="S1" s="303"/>
    </row>
    <row r="2" spans="12:19" ht="15.75" customHeight="1">
      <c r="L2" s="304" t="s">
        <v>85</v>
      </c>
      <c r="M2" s="305"/>
      <c r="N2" s="305"/>
      <c r="O2" s="305"/>
      <c r="P2" s="305"/>
      <c r="Q2" s="305"/>
      <c r="R2" s="305"/>
      <c r="S2" s="305"/>
    </row>
    <row r="3" spans="12:19" ht="12" customHeight="1">
      <c r="L3" s="278" t="s">
        <v>119</v>
      </c>
      <c r="M3" s="278"/>
      <c r="N3" s="278"/>
      <c r="O3" s="278"/>
      <c r="P3" s="278"/>
      <c r="Q3" s="278"/>
      <c r="R3" s="278"/>
      <c r="S3" s="278"/>
    </row>
    <row r="4" spans="1:19" ht="40.5" customHeight="1">
      <c r="A4" s="293" t="s">
        <v>78</v>
      </c>
      <c r="B4" s="293"/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  <c r="P4" s="293"/>
      <c r="Q4" s="293"/>
      <c r="R4" s="293"/>
      <c r="S4" s="293"/>
    </row>
    <row r="5" ht="9" customHeight="1">
      <c r="S5" s="19"/>
    </row>
    <row r="6" spans="1:19" s="20" customFormat="1" ht="27" customHeight="1">
      <c r="A6" s="292" t="s">
        <v>45</v>
      </c>
      <c r="B6" s="290" t="s">
        <v>46</v>
      </c>
      <c r="C6" s="292" t="s">
        <v>47</v>
      </c>
      <c r="D6" s="292" t="s">
        <v>48</v>
      </c>
      <c r="E6" s="267" t="s">
        <v>74</v>
      </c>
      <c r="F6" s="268"/>
      <c r="G6" s="268"/>
      <c r="H6" s="268"/>
      <c r="I6" s="268"/>
      <c r="J6" s="268"/>
      <c r="K6" s="269"/>
      <c r="L6" s="267" t="s">
        <v>49</v>
      </c>
      <c r="M6" s="268"/>
      <c r="N6" s="268"/>
      <c r="O6" s="268"/>
      <c r="P6" s="268"/>
      <c r="Q6" s="268"/>
      <c r="R6" s="269"/>
      <c r="S6" s="290" t="s">
        <v>50</v>
      </c>
    </row>
    <row r="7" spans="1:19" s="20" customFormat="1" ht="16.5" customHeight="1">
      <c r="A7" s="292"/>
      <c r="B7" s="291"/>
      <c r="C7" s="292"/>
      <c r="D7" s="292"/>
      <c r="E7" s="40" t="s">
        <v>5</v>
      </c>
      <c r="F7" s="40" t="s">
        <v>51</v>
      </c>
      <c r="G7" s="40" t="s">
        <v>52</v>
      </c>
      <c r="H7" s="40" t="s">
        <v>53</v>
      </c>
      <c r="I7" s="40" t="s">
        <v>54</v>
      </c>
      <c r="J7" s="40" t="s">
        <v>82</v>
      </c>
      <c r="K7" s="40" t="s">
        <v>83</v>
      </c>
      <c r="L7" s="40" t="s">
        <v>75</v>
      </c>
      <c r="M7" s="40">
        <v>2015</v>
      </c>
      <c r="N7" s="40">
        <v>2016</v>
      </c>
      <c r="O7" s="40">
        <v>2017</v>
      </c>
      <c r="P7" s="40">
        <v>2018</v>
      </c>
      <c r="Q7" s="40">
        <v>2019</v>
      </c>
      <c r="R7" s="40">
        <v>2020</v>
      </c>
      <c r="S7" s="291"/>
    </row>
    <row r="8" spans="1:19" s="20" customFormat="1" ht="11.25" customHeight="1">
      <c r="A8" s="155">
        <v>1</v>
      </c>
      <c r="B8" s="155">
        <v>2</v>
      </c>
      <c r="C8" s="155">
        <v>3</v>
      </c>
      <c r="D8" s="155">
        <v>4</v>
      </c>
      <c r="E8" s="155">
        <v>5</v>
      </c>
      <c r="F8" s="155">
        <v>6</v>
      </c>
      <c r="G8" s="155">
        <v>7</v>
      </c>
      <c r="H8" s="155">
        <v>8</v>
      </c>
      <c r="I8" s="155">
        <v>9</v>
      </c>
      <c r="J8" s="155">
        <v>10</v>
      </c>
      <c r="K8" s="155">
        <v>11</v>
      </c>
      <c r="L8" s="155">
        <v>12</v>
      </c>
      <c r="M8" s="155">
        <v>13</v>
      </c>
      <c r="N8" s="155">
        <v>14</v>
      </c>
      <c r="O8" s="155">
        <v>15</v>
      </c>
      <c r="P8" s="155">
        <v>16</v>
      </c>
      <c r="Q8" s="155">
        <v>17</v>
      </c>
      <c r="R8" s="155">
        <v>18</v>
      </c>
      <c r="S8" s="155">
        <v>19</v>
      </c>
    </row>
    <row r="9" spans="1:19" s="20" customFormat="1" ht="13.5" customHeight="1">
      <c r="A9" s="155"/>
      <c r="B9" s="279" t="s">
        <v>77</v>
      </c>
      <c r="C9" s="280"/>
      <c r="D9" s="280"/>
      <c r="E9" s="280"/>
      <c r="F9" s="280"/>
      <c r="G9" s="280"/>
      <c r="H9" s="280"/>
      <c r="I9" s="280"/>
      <c r="J9" s="280"/>
      <c r="K9" s="280"/>
      <c r="L9" s="280"/>
      <c r="M9" s="280"/>
      <c r="N9" s="280"/>
      <c r="O9" s="280"/>
      <c r="P9" s="280"/>
      <c r="Q9" s="280"/>
      <c r="R9" s="280"/>
      <c r="S9" s="280"/>
    </row>
    <row r="10" spans="1:19" s="20" customFormat="1" ht="14.25" customHeight="1">
      <c r="A10" s="153">
        <v>1</v>
      </c>
      <c r="B10" s="281" t="s">
        <v>76</v>
      </c>
      <c r="C10" s="282"/>
      <c r="D10" s="283"/>
      <c r="E10" s="283"/>
      <c r="F10" s="283"/>
      <c r="G10" s="283"/>
      <c r="H10" s="283"/>
      <c r="I10" s="283"/>
      <c r="J10" s="283"/>
      <c r="K10" s="282"/>
      <c r="L10" s="282"/>
      <c r="M10" s="282"/>
      <c r="N10" s="282"/>
      <c r="O10" s="282"/>
      <c r="P10" s="282"/>
      <c r="Q10" s="282"/>
      <c r="R10" s="282"/>
      <c r="S10" s="284"/>
    </row>
    <row r="11" spans="1:19" s="20" customFormat="1" ht="24" customHeight="1">
      <c r="A11" s="285" t="s">
        <v>11</v>
      </c>
      <c r="B11" s="287" t="s">
        <v>87</v>
      </c>
      <c r="C11" s="228" t="s">
        <v>84</v>
      </c>
      <c r="D11" s="41" t="s">
        <v>63</v>
      </c>
      <c r="E11" s="44">
        <f aca="true" t="shared" si="0" ref="E11:K11">E12+E13</f>
        <v>142555.287</v>
      </c>
      <c r="F11" s="44">
        <f t="shared" si="0"/>
        <v>25719.2</v>
      </c>
      <c r="G11" s="44">
        <f t="shared" si="0"/>
        <v>23296.087</v>
      </c>
      <c r="H11" s="44">
        <f t="shared" si="0"/>
        <v>23385</v>
      </c>
      <c r="I11" s="44">
        <f t="shared" si="0"/>
        <v>23385</v>
      </c>
      <c r="J11" s="44">
        <f t="shared" si="0"/>
        <v>23385</v>
      </c>
      <c r="K11" s="44">
        <f t="shared" si="0"/>
        <v>23385</v>
      </c>
      <c r="L11" s="42" t="s">
        <v>36</v>
      </c>
      <c r="M11" s="155">
        <v>98788</v>
      </c>
      <c r="N11" s="155">
        <v>98985</v>
      </c>
      <c r="O11" s="155">
        <v>99232</v>
      </c>
      <c r="P11" s="155">
        <v>99553</v>
      </c>
      <c r="Q11" s="155">
        <v>99653</v>
      </c>
      <c r="R11" s="155">
        <v>99753</v>
      </c>
      <c r="S11" s="147" t="s">
        <v>58</v>
      </c>
    </row>
    <row r="12" spans="1:19" s="20" customFormat="1" ht="29.25" customHeight="1">
      <c r="A12" s="286"/>
      <c r="B12" s="288"/>
      <c r="C12" s="302"/>
      <c r="D12" s="171" t="s">
        <v>7</v>
      </c>
      <c r="E12" s="169">
        <f>F12+G12+H12+I12+J12+K12</f>
        <v>142492.787</v>
      </c>
      <c r="F12" s="46">
        <v>25656.7</v>
      </c>
      <c r="G12" s="46">
        <f>22000+540+148.46+307.627+300</f>
        <v>23296.087</v>
      </c>
      <c r="H12" s="46">
        <f>25949.7+40-2604.7</f>
        <v>23385</v>
      </c>
      <c r="I12" s="46">
        <f>25949.7+40-2604.7</f>
        <v>23385</v>
      </c>
      <c r="J12" s="46">
        <f>25949.7+40-2604.7</f>
        <v>23385</v>
      </c>
      <c r="K12" s="132">
        <f>25949.7+40-2604.7</f>
        <v>23385</v>
      </c>
      <c r="L12" s="246" t="s">
        <v>109</v>
      </c>
      <c r="M12" s="228">
        <v>4</v>
      </c>
      <c r="N12" s="228">
        <v>4</v>
      </c>
      <c r="O12" s="228">
        <v>5</v>
      </c>
      <c r="P12" s="228">
        <v>6</v>
      </c>
      <c r="Q12" s="228">
        <v>7</v>
      </c>
      <c r="R12" s="228">
        <v>8</v>
      </c>
      <c r="S12" s="225" t="s">
        <v>120</v>
      </c>
    </row>
    <row r="13" spans="1:19" s="20" customFormat="1" ht="18.75" customHeight="1">
      <c r="A13" s="286"/>
      <c r="B13" s="288"/>
      <c r="C13" s="302"/>
      <c r="D13" s="154" t="s">
        <v>6</v>
      </c>
      <c r="E13" s="169">
        <f>F13+G13+H13+I13+J13+K13</f>
        <v>62.5</v>
      </c>
      <c r="F13" s="169">
        <v>62.5</v>
      </c>
      <c r="G13" s="169">
        <v>0</v>
      </c>
      <c r="H13" s="169">
        <v>0</v>
      </c>
      <c r="I13" s="169">
        <v>0</v>
      </c>
      <c r="J13" s="169">
        <v>0</v>
      </c>
      <c r="K13" s="55">
        <v>0</v>
      </c>
      <c r="L13" s="247"/>
      <c r="M13" s="229"/>
      <c r="N13" s="229"/>
      <c r="O13" s="229"/>
      <c r="P13" s="229"/>
      <c r="Q13" s="229"/>
      <c r="R13" s="229"/>
      <c r="S13" s="226"/>
    </row>
    <row r="14" spans="1:19" s="20" customFormat="1" ht="25.5" customHeight="1" hidden="1">
      <c r="A14" s="159"/>
      <c r="B14" s="160"/>
      <c r="C14" s="159"/>
      <c r="D14" s="29"/>
      <c r="E14" s="159"/>
      <c r="F14" s="159"/>
      <c r="G14" s="159"/>
      <c r="H14" s="159"/>
      <c r="I14" s="159"/>
      <c r="J14" s="159"/>
      <c r="K14" s="29"/>
      <c r="L14" s="130"/>
      <c r="M14" s="229"/>
      <c r="N14" s="229"/>
      <c r="O14" s="229"/>
      <c r="P14" s="229"/>
      <c r="Q14" s="229"/>
      <c r="R14" s="229"/>
      <c r="S14" s="139"/>
    </row>
    <row r="15" spans="1:19" s="20" customFormat="1" ht="36.75" customHeight="1" hidden="1">
      <c r="A15" s="159"/>
      <c r="B15" s="160"/>
      <c r="C15" s="159"/>
      <c r="D15" s="29"/>
      <c r="E15" s="159"/>
      <c r="F15" s="159"/>
      <c r="G15" s="159"/>
      <c r="H15" s="159"/>
      <c r="I15" s="159"/>
      <c r="J15" s="159"/>
      <c r="K15" s="29"/>
      <c r="L15" s="130"/>
      <c r="M15" s="229"/>
      <c r="N15" s="229"/>
      <c r="O15" s="229"/>
      <c r="P15" s="229"/>
      <c r="Q15" s="229"/>
      <c r="R15" s="229"/>
      <c r="S15" s="139"/>
    </row>
    <row r="16" spans="1:19" s="20" customFormat="1" ht="39" customHeight="1" hidden="1">
      <c r="A16" s="159"/>
      <c r="B16" s="160"/>
      <c r="C16" s="159"/>
      <c r="D16" s="29"/>
      <c r="E16" s="159"/>
      <c r="F16" s="159"/>
      <c r="G16" s="159"/>
      <c r="H16" s="159"/>
      <c r="I16" s="159"/>
      <c r="J16" s="159"/>
      <c r="K16" s="29"/>
      <c r="L16" s="131"/>
      <c r="M16" s="230"/>
      <c r="N16" s="230"/>
      <c r="O16" s="230"/>
      <c r="P16" s="230"/>
      <c r="Q16" s="230"/>
      <c r="R16" s="230"/>
      <c r="S16" s="39"/>
    </row>
    <row r="17" spans="1:19" s="20" customFormat="1" ht="12" customHeight="1">
      <c r="A17" s="168" t="s">
        <v>55</v>
      </c>
      <c r="B17" s="231" t="s">
        <v>21</v>
      </c>
      <c r="C17" s="232"/>
      <c r="D17" s="232"/>
      <c r="E17" s="232"/>
      <c r="F17" s="232"/>
      <c r="G17" s="232"/>
      <c r="H17" s="232"/>
      <c r="I17" s="232"/>
      <c r="J17" s="232"/>
      <c r="K17" s="232"/>
      <c r="L17" s="294"/>
      <c r="M17" s="295"/>
      <c r="N17" s="295"/>
      <c r="O17" s="295"/>
      <c r="P17" s="295"/>
      <c r="Q17" s="295"/>
      <c r="R17" s="295"/>
      <c r="S17" s="232"/>
    </row>
    <row r="18" spans="1:19" s="20" customFormat="1" ht="36.75" customHeight="1">
      <c r="A18" s="248" t="s">
        <v>19</v>
      </c>
      <c r="B18" s="246" t="s">
        <v>66</v>
      </c>
      <c r="C18" s="225" t="s">
        <v>84</v>
      </c>
      <c r="D18" s="43" t="s">
        <v>64</v>
      </c>
      <c r="E18" s="137">
        <f>E19+E20</f>
        <v>1643.5900000000001</v>
      </c>
      <c r="F18" s="44">
        <f aca="true" t="shared" si="1" ref="F18:K18">F19+F20</f>
        <v>439.3</v>
      </c>
      <c r="G18" s="138">
        <f t="shared" si="1"/>
        <v>305.87</v>
      </c>
      <c r="H18" s="44">
        <f t="shared" si="1"/>
        <v>175.57</v>
      </c>
      <c r="I18" s="44">
        <f t="shared" si="1"/>
        <v>240.95</v>
      </c>
      <c r="J18" s="44">
        <f t="shared" si="1"/>
        <v>240.95</v>
      </c>
      <c r="K18" s="44">
        <f t="shared" si="1"/>
        <v>240.95</v>
      </c>
      <c r="L18" s="140" t="s">
        <v>110</v>
      </c>
      <c r="M18" s="145">
        <v>15.8</v>
      </c>
      <c r="N18" s="145">
        <v>24</v>
      </c>
      <c r="O18" s="145">
        <v>26</v>
      </c>
      <c r="P18" s="145">
        <v>28.5</v>
      </c>
      <c r="Q18" s="145">
        <v>29.5</v>
      </c>
      <c r="R18" s="145">
        <v>30.5</v>
      </c>
      <c r="S18" s="156" t="s">
        <v>120</v>
      </c>
    </row>
    <row r="19" spans="1:19" s="20" customFormat="1" ht="36" customHeight="1">
      <c r="A19" s="289"/>
      <c r="B19" s="251"/>
      <c r="C19" s="226"/>
      <c r="D19" s="164" t="s">
        <v>7</v>
      </c>
      <c r="E19" s="55">
        <f>F19+G19+H19+I19+J19+K19</f>
        <v>1639.2900000000002</v>
      </c>
      <c r="F19" s="169">
        <f>F26+F29+F32+F35</f>
        <v>435</v>
      </c>
      <c r="G19" s="136">
        <f>G26+G29+G32+G35+G38</f>
        <v>305.87</v>
      </c>
      <c r="H19" s="169">
        <f>H26+H29+H32+H35+H38-65.38</f>
        <v>175.57</v>
      </c>
      <c r="I19" s="169">
        <f>I26+I29+I32+I35+I38</f>
        <v>240.95</v>
      </c>
      <c r="J19" s="169">
        <f>J26+J29+J32+J35+J38</f>
        <v>240.95</v>
      </c>
      <c r="K19" s="169">
        <f>K26+K29+K32+K35+K38</f>
        <v>240.95</v>
      </c>
      <c r="L19" s="140" t="s">
        <v>111</v>
      </c>
      <c r="M19" s="145">
        <v>65</v>
      </c>
      <c r="N19" s="145">
        <v>68</v>
      </c>
      <c r="O19" s="145">
        <v>70</v>
      </c>
      <c r="P19" s="145">
        <v>72</v>
      </c>
      <c r="Q19" s="145">
        <v>73</v>
      </c>
      <c r="R19" s="145">
        <v>75</v>
      </c>
      <c r="S19" s="156" t="s">
        <v>121</v>
      </c>
    </row>
    <row r="20" spans="1:19" s="20" customFormat="1" ht="48.75" customHeight="1">
      <c r="A20" s="289"/>
      <c r="B20" s="251"/>
      <c r="C20" s="226"/>
      <c r="D20" s="226" t="s">
        <v>6</v>
      </c>
      <c r="E20" s="55">
        <f>F20+G20+H20+I20+J20+K20</f>
        <v>4.3</v>
      </c>
      <c r="F20" s="169">
        <v>4.3</v>
      </c>
      <c r="G20" s="239">
        <v>0</v>
      </c>
      <c r="H20" s="239">
        <v>0</v>
      </c>
      <c r="I20" s="239">
        <v>0</v>
      </c>
      <c r="J20" s="239">
        <v>0</v>
      </c>
      <c r="K20" s="239">
        <v>0</v>
      </c>
      <c r="L20" s="141" t="s">
        <v>112</v>
      </c>
      <c r="M20" s="145">
        <v>1</v>
      </c>
      <c r="N20" s="145">
        <v>2</v>
      </c>
      <c r="O20" s="145">
        <v>3</v>
      </c>
      <c r="P20" s="145">
        <v>4</v>
      </c>
      <c r="Q20" s="145">
        <v>4</v>
      </c>
      <c r="R20" s="145">
        <v>4</v>
      </c>
      <c r="S20" s="170" t="s">
        <v>122</v>
      </c>
    </row>
    <row r="21" spans="1:19" s="20" customFormat="1" ht="39" customHeight="1">
      <c r="A21" s="289"/>
      <c r="B21" s="251"/>
      <c r="C21" s="226"/>
      <c r="D21" s="226"/>
      <c r="E21" s="55"/>
      <c r="F21" s="169"/>
      <c r="G21" s="239"/>
      <c r="H21" s="239"/>
      <c r="I21" s="239"/>
      <c r="J21" s="239"/>
      <c r="K21" s="239"/>
      <c r="L21" s="142" t="s">
        <v>113</v>
      </c>
      <c r="M21" s="145" t="s">
        <v>59</v>
      </c>
      <c r="N21" s="145" t="s">
        <v>59</v>
      </c>
      <c r="O21" s="145">
        <v>100</v>
      </c>
      <c r="P21" s="145">
        <v>100</v>
      </c>
      <c r="Q21" s="145">
        <v>100</v>
      </c>
      <c r="R21" s="145">
        <v>100</v>
      </c>
      <c r="S21" s="170" t="s">
        <v>123</v>
      </c>
    </row>
    <row r="22" spans="1:19" s="20" customFormat="1" ht="47.25" customHeight="1">
      <c r="A22" s="289"/>
      <c r="B22" s="251"/>
      <c r="C22" s="226"/>
      <c r="D22" s="226"/>
      <c r="E22" s="55"/>
      <c r="F22" s="169"/>
      <c r="G22" s="239"/>
      <c r="H22" s="239"/>
      <c r="I22" s="239"/>
      <c r="J22" s="239"/>
      <c r="K22" s="239"/>
      <c r="L22" s="140" t="s">
        <v>114</v>
      </c>
      <c r="M22" s="146" t="s">
        <v>59</v>
      </c>
      <c r="N22" s="146" t="s">
        <v>59</v>
      </c>
      <c r="O22" s="146">
        <v>85</v>
      </c>
      <c r="P22" s="146">
        <v>88</v>
      </c>
      <c r="Q22" s="146">
        <v>95</v>
      </c>
      <c r="R22" s="146">
        <v>100</v>
      </c>
      <c r="S22" s="170" t="s">
        <v>124</v>
      </c>
    </row>
    <row r="23" spans="1:19" s="20" customFormat="1" ht="48" customHeight="1">
      <c r="A23" s="289"/>
      <c r="B23" s="251"/>
      <c r="C23" s="226"/>
      <c r="D23" s="226"/>
      <c r="E23" s="55"/>
      <c r="F23" s="169"/>
      <c r="G23" s="239"/>
      <c r="H23" s="239"/>
      <c r="I23" s="239"/>
      <c r="J23" s="239"/>
      <c r="K23" s="239"/>
      <c r="L23" s="143" t="s">
        <v>115</v>
      </c>
      <c r="M23" s="170" t="s">
        <v>59</v>
      </c>
      <c r="N23" s="170" t="s">
        <v>59</v>
      </c>
      <c r="O23" s="145">
        <v>15</v>
      </c>
      <c r="P23" s="145">
        <v>16</v>
      </c>
      <c r="Q23" s="145">
        <v>17</v>
      </c>
      <c r="R23" s="145">
        <v>18</v>
      </c>
      <c r="S23" s="170" t="s">
        <v>124</v>
      </c>
    </row>
    <row r="24" spans="1:19" s="20" customFormat="1" ht="40.5" customHeight="1">
      <c r="A24" s="289"/>
      <c r="B24" s="251"/>
      <c r="C24" s="226"/>
      <c r="D24" s="226"/>
      <c r="E24" s="55"/>
      <c r="F24" s="169"/>
      <c r="G24" s="239"/>
      <c r="H24" s="239"/>
      <c r="I24" s="239"/>
      <c r="J24" s="239"/>
      <c r="K24" s="239"/>
      <c r="L24" s="144" t="s">
        <v>116</v>
      </c>
      <c r="M24" s="157" t="s">
        <v>59</v>
      </c>
      <c r="N24" s="157" t="s">
        <v>59</v>
      </c>
      <c r="O24" s="164">
        <v>60</v>
      </c>
      <c r="P24" s="164">
        <v>70</v>
      </c>
      <c r="Q24" s="164">
        <v>80</v>
      </c>
      <c r="R24" s="164">
        <v>90</v>
      </c>
      <c r="S24" s="170" t="s">
        <v>124</v>
      </c>
    </row>
    <row r="25" spans="1:19" s="20" customFormat="1" ht="22.5" customHeight="1" hidden="1">
      <c r="A25" s="248" t="s">
        <v>20</v>
      </c>
      <c r="B25" s="299" t="s">
        <v>70</v>
      </c>
      <c r="C25" s="225" t="s">
        <v>84</v>
      </c>
      <c r="D25" s="70" t="s">
        <v>79</v>
      </c>
      <c r="E25" s="48">
        <f>SUM(F25:K25)</f>
        <v>219.87</v>
      </c>
      <c r="F25" s="69">
        <f aca="true" t="shared" si="2" ref="F25:K25">F26</f>
        <v>63</v>
      </c>
      <c r="G25" s="69">
        <f t="shared" si="2"/>
        <v>40.870000000000005</v>
      </c>
      <c r="H25" s="69">
        <f t="shared" si="2"/>
        <v>29</v>
      </c>
      <c r="I25" s="69">
        <f t="shared" si="2"/>
        <v>29</v>
      </c>
      <c r="J25" s="69">
        <f t="shared" si="2"/>
        <v>29</v>
      </c>
      <c r="K25" s="69">
        <f t="shared" si="2"/>
        <v>29</v>
      </c>
      <c r="L25" s="296"/>
      <c r="M25" s="225"/>
      <c r="N25" s="225"/>
      <c r="O25" s="225"/>
      <c r="P25" s="225"/>
      <c r="Q25" s="225"/>
      <c r="R25" s="225"/>
      <c r="S25" s="243" t="s">
        <v>56</v>
      </c>
    </row>
    <row r="26" spans="1:19" s="20" customFormat="1" ht="13.5" customHeight="1" hidden="1">
      <c r="A26" s="249"/>
      <c r="B26" s="300"/>
      <c r="C26" s="253"/>
      <c r="D26" s="164" t="s">
        <v>7</v>
      </c>
      <c r="E26" s="169">
        <f>SUM(F26:K26)</f>
        <v>219.87</v>
      </c>
      <c r="F26" s="169">
        <v>63</v>
      </c>
      <c r="G26" s="169">
        <f>60-19.13</f>
        <v>40.870000000000005</v>
      </c>
      <c r="H26" s="169">
        <f>50-21</f>
        <v>29</v>
      </c>
      <c r="I26" s="169">
        <f>50-21</f>
        <v>29</v>
      </c>
      <c r="J26" s="169">
        <f>50-21</f>
        <v>29</v>
      </c>
      <c r="K26" s="169">
        <f>50-21</f>
        <v>29</v>
      </c>
      <c r="L26" s="297"/>
      <c r="M26" s="226"/>
      <c r="N26" s="226"/>
      <c r="O26" s="226"/>
      <c r="P26" s="226"/>
      <c r="Q26" s="226"/>
      <c r="R26" s="226"/>
      <c r="S26" s="244"/>
    </row>
    <row r="27" spans="1:19" s="20" customFormat="1" ht="13.5" customHeight="1" hidden="1">
      <c r="A27" s="250"/>
      <c r="B27" s="301"/>
      <c r="C27" s="240"/>
      <c r="D27" s="164" t="s">
        <v>6</v>
      </c>
      <c r="E27" s="47">
        <f>SUM(F27:K27)</f>
        <v>0</v>
      </c>
      <c r="F27" s="169">
        <v>0</v>
      </c>
      <c r="G27" s="169">
        <v>0</v>
      </c>
      <c r="H27" s="169">
        <v>0</v>
      </c>
      <c r="I27" s="169">
        <v>0</v>
      </c>
      <c r="J27" s="169">
        <v>0</v>
      </c>
      <c r="K27" s="169">
        <v>0</v>
      </c>
      <c r="L27" s="298"/>
      <c r="M27" s="227"/>
      <c r="N27" s="227"/>
      <c r="O27" s="227"/>
      <c r="P27" s="227"/>
      <c r="Q27" s="227"/>
      <c r="R27" s="227"/>
      <c r="S27" s="245"/>
    </row>
    <row r="28" spans="1:19" s="20" customFormat="1" ht="33.75" customHeight="1" hidden="1">
      <c r="A28" s="248" t="s">
        <v>67</v>
      </c>
      <c r="B28" s="246" t="s">
        <v>71</v>
      </c>
      <c r="C28" s="225" t="s">
        <v>84</v>
      </c>
      <c r="D28" s="43" t="s">
        <v>80</v>
      </c>
      <c r="E28" s="48">
        <f>SUM(F28:K28)</f>
        <v>699.95</v>
      </c>
      <c r="F28" s="48">
        <f aca="true" t="shared" si="3" ref="F28:K28">+F29</f>
        <v>322</v>
      </c>
      <c r="G28" s="48">
        <f t="shared" si="3"/>
        <v>105.95</v>
      </c>
      <c r="H28" s="48">
        <f t="shared" si="3"/>
        <v>68</v>
      </c>
      <c r="I28" s="48">
        <f t="shared" si="3"/>
        <v>68</v>
      </c>
      <c r="J28" s="48">
        <f t="shared" si="3"/>
        <v>68</v>
      </c>
      <c r="K28" s="48">
        <f t="shared" si="3"/>
        <v>68</v>
      </c>
      <c r="L28" s="31"/>
      <c r="M28" s="163"/>
      <c r="N28" s="163"/>
      <c r="O28" s="163"/>
      <c r="P28" s="163"/>
      <c r="Q28" s="163"/>
      <c r="R28" s="163"/>
      <c r="S28" s="225" t="s">
        <v>60</v>
      </c>
    </row>
    <row r="29" spans="1:19" s="20" customFormat="1" ht="30.75" customHeight="1" hidden="1">
      <c r="A29" s="289"/>
      <c r="B29" s="251"/>
      <c r="C29" s="226"/>
      <c r="D29" s="164" t="s">
        <v>7</v>
      </c>
      <c r="E29" s="169">
        <f>SUM(F29:K29)</f>
        <v>699.95</v>
      </c>
      <c r="F29" s="169">
        <v>322</v>
      </c>
      <c r="G29" s="169">
        <f>130-24.05</f>
        <v>105.95</v>
      </c>
      <c r="H29" s="169">
        <f>380-312</f>
        <v>68</v>
      </c>
      <c r="I29" s="169">
        <f>380-312</f>
        <v>68</v>
      </c>
      <c r="J29" s="169">
        <f>380-312</f>
        <v>68</v>
      </c>
      <c r="K29" s="169">
        <f>380-312</f>
        <v>68</v>
      </c>
      <c r="L29" s="222"/>
      <c r="M29" s="158"/>
      <c r="N29" s="158"/>
      <c r="O29" s="158"/>
      <c r="P29" s="158"/>
      <c r="Q29" s="158"/>
      <c r="R29" s="158"/>
      <c r="S29" s="226"/>
    </row>
    <row r="30" spans="1:19" s="20" customFormat="1" ht="27.75" customHeight="1" hidden="1">
      <c r="A30" s="249"/>
      <c r="B30" s="252"/>
      <c r="C30" s="274"/>
      <c r="D30" s="54" t="s">
        <v>6</v>
      </c>
      <c r="E30" s="55">
        <v>0</v>
      </c>
      <c r="F30" s="55">
        <v>0</v>
      </c>
      <c r="G30" s="55">
        <v>0</v>
      </c>
      <c r="H30" s="55">
        <v>0</v>
      </c>
      <c r="I30" s="169">
        <v>0</v>
      </c>
      <c r="J30" s="169">
        <v>0</v>
      </c>
      <c r="K30" s="169">
        <v>0</v>
      </c>
      <c r="L30" s="276"/>
      <c r="M30" s="161"/>
      <c r="N30" s="161"/>
      <c r="O30" s="161"/>
      <c r="P30" s="161"/>
      <c r="Q30" s="161"/>
      <c r="R30" s="161"/>
      <c r="S30" s="240"/>
    </row>
    <row r="31" spans="1:19" s="20" customFormat="1" ht="38.25" customHeight="1" hidden="1">
      <c r="A31" s="248" t="s">
        <v>68</v>
      </c>
      <c r="B31" s="246" t="s">
        <v>72</v>
      </c>
      <c r="C31" s="225" t="s">
        <v>84</v>
      </c>
      <c r="D31" s="43" t="s">
        <v>81</v>
      </c>
      <c r="E31" s="71">
        <f>SUM(F31:K31)</f>
        <v>530.15</v>
      </c>
      <c r="F31" s="71">
        <f aca="true" t="shared" si="4" ref="F31:K31">F32+F33</f>
        <v>4.3</v>
      </c>
      <c r="G31" s="71">
        <f t="shared" si="4"/>
        <v>74.05</v>
      </c>
      <c r="H31" s="71">
        <f t="shared" si="4"/>
        <v>112.95</v>
      </c>
      <c r="I31" s="71">
        <f t="shared" si="4"/>
        <v>112.95</v>
      </c>
      <c r="J31" s="71">
        <f t="shared" si="4"/>
        <v>112.95</v>
      </c>
      <c r="K31" s="48">
        <f t="shared" si="4"/>
        <v>112.95</v>
      </c>
      <c r="L31" s="31"/>
      <c r="M31" s="135"/>
      <c r="N31" s="135"/>
      <c r="O31" s="135"/>
      <c r="P31" s="135"/>
      <c r="Q31" s="135"/>
      <c r="R31" s="135"/>
      <c r="S31" s="243" t="s">
        <v>61</v>
      </c>
    </row>
    <row r="32" spans="1:19" s="20" customFormat="1" ht="60.75" customHeight="1" hidden="1">
      <c r="A32" s="249"/>
      <c r="B32" s="251"/>
      <c r="C32" s="253"/>
      <c r="D32" s="164" t="s">
        <v>7</v>
      </c>
      <c r="E32" s="55">
        <f>F32+G32+H32+I32+J32+K32</f>
        <v>525.85</v>
      </c>
      <c r="F32" s="55">
        <v>0</v>
      </c>
      <c r="G32" s="55">
        <f>50+24.05</f>
        <v>74.05</v>
      </c>
      <c r="H32" s="55">
        <v>112.95</v>
      </c>
      <c r="I32" s="55">
        <v>112.95</v>
      </c>
      <c r="J32" s="55">
        <v>112.95</v>
      </c>
      <c r="K32" s="55">
        <v>112.95</v>
      </c>
      <c r="L32" s="134"/>
      <c r="M32" s="170"/>
      <c r="N32" s="170"/>
      <c r="O32" s="135"/>
      <c r="P32" s="135"/>
      <c r="Q32" s="135"/>
      <c r="R32" s="135"/>
      <c r="S32" s="277"/>
    </row>
    <row r="33" spans="1:19" s="20" customFormat="1" ht="36" customHeight="1" hidden="1">
      <c r="A33" s="250"/>
      <c r="B33" s="252"/>
      <c r="C33" s="240"/>
      <c r="D33" s="164" t="s">
        <v>6</v>
      </c>
      <c r="E33" s="55">
        <f>F33+G33+H33+I33+J33+K33</f>
        <v>4.3</v>
      </c>
      <c r="F33" s="169">
        <v>4.3</v>
      </c>
      <c r="G33" s="169">
        <v>0</v>
      </c>
      <c r="H33" s="169">
        <v>0</v>
      </c>
      <c r="I33" s="169">
        <v>0</v>
      </c>
      <c r="J33" s="169">
        <v>0</v>
      </c>
      <c r="K33" s="79">
        <v>0</v>
      </c>
      <c r="L33" s="78"/>
      <c r="M33" s="157"/>
      <c r="N33" s="157"/>
      <c r="O33" s="164"/>
      <c r="P33" s="164"/>
      <c r="Q33" s="164"/>
      <c r="R33" s="164"/>
      <c r="S33" s="240"/>
    </row>
    <row r="34" spans="1:23" s="37" customFormat="1" ht="24" customHeight="1" hidden="1">
      <c r="A34" s="248" t="s">
        <v>69</v>
      </c>
      <c r="B34" s="246" t="s">
        <v>73</v>
      </c>
      <c r="C34" s="259" t="s">
        <v>84</v>
      </c>
      <c r="D34" s="163" t="s">
        <v>81</v>
      </c>
      <c r="E34" s="56">
        <f aca="true" t="shared" si="5" ref="E34:E39">SUM(F34:K34)</f>
        <v>199</v>
      </c>
      <c r="F34" s="56">
        <f aca="true" t="shared" si="6" ref="F34:K34">F35</f>
        <v>50</v>
      </c>
      <c r="G34" s="56">
        <f t="shared" si="6"/>
        <v>25</v>
      </c>
      <c r="H34" s="56">
        <f t="shared" si="6"/>
        <v>31</v>
      </c>
      <c r="I34" s="56">
        <f t="shared" si="6"/>
        <v>31</v>
      </c>
      <c r="J34" s="56">
        <f t="shared" si="6"/>
        <v>31</v>
      </c>
      <c r="K34" s="56">
        <f t="shared" si="6"/>
        <v>31</v>
      </c>
      <c r="L34" s="275"/>
      <c r="M34" s="158"/>
      <c r="N34" s="158"/>
      <c r="O34" s="158"/>
      <c r="P34" s="225"/>
      <c r="Q34" s="225"/>
      <c r="R34" s="225"/>
      <c r="S34" s="225" t="s">
        <v>62</v>
      </c>
      <c r="T34" s="38"/>
      <c r="U34" s="38"/>
      <c r="V34" s="38"/>
      <c r="W34" s="38"/>
    </row>
    <row r="35" spans="1:19" s="38" customFormat="1" ht="14.25" customHeight="1" hidden="1">
      <c r="A35" s="249"/>
      <c r="B35" s="272"/>
      <c r="C35" s="273"/>
      <c r="D35" s="54" t="s">
        <v>7</v>
      </c>
      <c r="E35" s="55">
        <f t="shared" si="5"/>
        <v>199</v>
      </c>
      <c r="F35" s="55">
        <v>50</v>
      </c>
      <c r="G35" s="55">
        <f>25</f>
        <v>25</v>
      </c>
      <c r="H35" s="55">
        <f>50-19</f>
        <v>31</v>
      </c>
      <c r="I35" s="55">
        <f>50-19</f>
        <v>31</v>
      </c>
      <c r="J35" s="55">
        <f>50-19</f>
        <v>31</v>
      </c>
      <c r="K35" s="55">
        <f>50-19</f>
        <v>31</v>
      </c>
      <c r="L35" s="270"/>
      <c r="M35" s="161"/>
      <c r="N35" s="161"/>
      <c r="O35" s="161"/>
      <c r="P35" s="270"/>
      <c r="Q35" s="270"/>
      <c r="R35" s="270"/>
      <c r="S35" s="270"/>
    </row>
    <row r="36" spans="1:19" s="38" customFormat="1" ht="13.5" customHeight="1" hidden="1">
      <c r="A36" s="250"/>
      <c r="B36" s="252"/>
      <c r="C36" s="274"/>
      <c r="D36" s="54" t="s">
        <v>6</v>
      </c>
      <c r="E36" s="55">
        <f t="shared" si="5"/>
        <v>0</v>
      </c>
      <c r="F36" s="62">
        <v>0</v>
      </c>
      <c r="G36" s="62">
        <v>0</v>
      </c>
      <c r="H36" s="62">
        <v>0</v>
      </c>
      <c r="I36" s="63">
        <v>0</v>
      </c>
      <c r="J36" s="63">
        <v>0</v>
      </c>
      <c r="K36" s="63">
        <v>0</v>
      </c>
      <c r="L36" s="271"/>
      <c r="M36" s="162"/>
      <c r="N36" s="162"/>
      <c r="O36" s="162"/>
      <c r="P36" s="271"/>
      <c r="Q36" s="271"/>
      <c r="R36" s="271"/>
      <c r="S36" s="271"/>
    </row>
    <row r="37" spans="1:23" s="37" customFormat="1" ht="21.75" customHeight="1" hidden="1">
      <c r="A37" s="248" t="s">
        <v>90</v>
      </c>
      <c r="B37" s="246" t="s">
        <v>91</v>
      </c>
      <c r="C37" s="259" t="s">
        <v>84</v>
      </c>
      <c r="D37" s="72" t="s">
        <v>81</v>
      </c>
      <c r="E37" s="71">
        <f t="shared" si="5"/>
        <v>60</v>
      </c>
      <c r="F37" s="71">
        <f aca="true" t="shared" si="7" ref="F37:K37">F38</f>
        <v>0</v>
      </c>
      <c r="G37" s="71">
        <f t="shared" si="7"/>
        <v>60</v>
      </c>
      <c r="H37" s="71">
        <f t="shared" si="7"/>
        <v>0</v>
      </c>
      <c r="I37" s="71">
        <f t="shared" si="7"/>
        <v>0</v>
      </c>
      <c r="J37" s="71">
        <f t="shared" si="7"/>
        <v>0</v>
      </c>
      <c r="K37" s="71">
        <f t="shared" si="7"/>
        <v>0</v>
      </c>
      <c r="L37" s="265"/>
      <c r="M37" s="158"/>
      <c r="N37" s="158"/>
      <c r="O37" s="158"/>
      <c r="P37" s="225"/>
      <c r="Q37" s="225"/>
      <c r="R37" s="225"/>
      <c r="S37" s="225" t="s">
        <v>62</v>
      </c>
      <c r="T37" s="38"/>
      <c r="U37" s="38"/>
      <c r="V37" s="38"/>
      <c r="W37" s="38"/>
    </row>
    <row r="38" spans="1:19" s="38" customFormat="1" ht="14.25" customHeight="1" hidden="1">
      <c r="A38" s="255"/>
      <c r="B38" s="257"/>
      <c r="C38" s="260"/>
      <c r="D38" s="54" t="s">
        <v>7</v>
      </c>
      <c r="E38" s="55">
        <f t="shared" si="5"/>
        <v>60</v>
      </c>
      <c r="F38" s="55">
        <v>0</v>
      </c>
      <c r="G38" s="55">
        <v>60</v>
      </c>
      <c r="H38" s="55">
        <v>0</v>
      </c>
      <c r="I38" s="55">
        <v>0</v>
      </c>
      <c r="J38" s="55">
        <v>0</v>
      </c>
      <c r="K38" s="55">
        <v>0</v>
      </c>
      <c r="L38" s="241"/>
      <c r="M38" s="166"/>
      <c r="N38" s="166"/>
      <c r="O38" s="166"/>
      <c r="P38" s="241"/>
      <c r="Q38" s="241"/>
      <c r="R38" s="241"/>
      <c r="S38" s="241"/>
    </row>
    <row r="39" spans="1:19" s="38" customFormat="1" ht="23.25" customHeight="1" hidden="1">
      <c r="A39" s="256"/>
      <c r="B39" s="258"/>
      <c r="C39" s="261"/>
      <c r="D39" s="54" t="s">
        <v>6</v>
      </c>
      <c r="E39" s="55">
        <f t="shared" si="5"/>
        <v>0</v>
      </c>
      <c r="F39" s="62">
        <v>0</v>
      </c>
      <c r="G39" s="62">
        <v>0</v>
      </c>
      <c r="H39" s="62">
        <v>0</v>
      </c>
      <c r="I39" s="63">
        <v>0</v>
      </c>
      <c r="J39" s="63">
        <v>0</v>
      </c>
      <c r="K39" s="63">
        <v>0</v>
      </c>
      <c r="L39" s="242"/>
      <c r="M39" s="167"/>
      <c r="N39" s="167"/>
      <c r="O39" s="167"/>
      <c r="P39" s="242"/>
      <c r="Q39" s="242"/>
      <c r="R39" s="242"/>
      <c r="S39" s="242"/>
    </row>
    <row r="40" spans="1:19" s="38" customFormat="1" ht="14.25" customHeight="1">
      <c r="A40" s="168" t="s">
        <v>88</v>
      </c>
      <c r="B40" s="231" t="s">
        <v>92</v>
      </c>
      <c r="C40" s="232"/>
      <c r="D40" s="232"/>
      <c r="E40" s="232"/>
      <c r="F40" s="232"/>
      <c r="G40" s="232"/>
      <c r="H40" s="232"/>
      <c r="I40" s="232"/>
      <c r="J40" s="232"/>
      <c r="K40" s="232"/>
      <c r="L40" s="232"/>
      <c r="M40" s="232"/>
      <c r="N40" s="232"/>
      <c r="O40" s="232"/>
      <c r="P40" s="232"/>
      <c r="Q40" s="232"/>
      <c r="R40" s="232"/>
      <c r="S40" s="232"/>
    </row>
    <row r="41" spans="1:19" s="38" customFormat="1" ht="50.25" customHeight="1">
      <c r="A41" s="233" t="s">
        <v>89</v>
      </c>
      <c r="B41" s="234" t="s">
        <v>93</v>
      </c>
      <c r="C41" s="235" t="s">
        <v>84</v>
      </c>
      <c r="D41" s="43" t="s">
        <v>64</v>
      </c>
      <c r="E41" s="44">
        <f aca="true" t="shared" si="8" ref="E41:K41">E42+E43</f>
        <v>177</v>
      </c>
      <c r="F41" s="44">
        <f t="shared" si="8"/>
        <v>0</v>
      </c>
      <c r="G41" s="44">
        <f t="shared" si="8"/>
        <v>0</v>
      </c>
      <c r="H41" s="44">
        <f t="shared" si="8"/>
        <v>87</v>
      </c>
      <c r="I41" s="44">
        <f t="shared" si="8"/>
        <v>30</v>
      </c>
      <c r="J41" s="44">
        <f t="shared" si="8"/>
        <v>30</v>
      </c>
      <c r="K41" s="44">
        <f t="shared" si="8"/>
        <v>30</v>
      </c>
      <c r="L41" s="133" t="s">
        <v>118</v>
      </c>
      <c r="M41" s="158">
        <v>0</v>
      </c>
      <c r="N41" s="158">
        <v>0</v>
      </c>
      <c r="O41" s="158">
        <v>100</v>
      </c>
      <c r="P41" s="158">
        <v>100</v>
      </c>
      <c r="Q41" s="158">
        <v>100</v>
      </c>
      <c r="R41" s="158">
        <v>100</v>
      </c>
      <c r="S41" s="152" t="s">
        <v>132</v>
      </c>
    </row>
    <row r="42" spans="1:19" s="38" customFormat="1" ht="19.5" customHeight="1">
      <c r="A42" s="233"/>
      <c r="B42" s="234"/>
      <c r="C42" s="235"/>
      <c r="D42" s="164" t="s">
        <v>7</v>
      </c>
      <c r="E42" s="169">
        <f>F42+G42+H42+I42+J42+K42</f>
        <v>177</v>
      </c>
      <c r="F42" s="169">
        <f>F45+F48</f>
        <v>0</v>
      </c>
      <c r="G42" s="169">
        <f>G45+G48</f>
        <v>0</v>
      </c>
      <c r="H42" s="169">
        <f>H45+H51+H54</f>
        <v>87</v>
      </c>
      <c r="I42" s="169">
        <f>I45+I51</f>
        <v>30</v>
      </c>
      <c r="J42" s="169">
        <f>J45+J51</f>
        <v>30</v>
      </c>
      <c r="K42" s="169">
        <f>K45+K51</f>
        <v>30</v>
      </c>
      <c r="L42" s="222" t="s">
        <v>117</v>
      </c>
      <c r="M42" s="158">
        <f aca="true" t="shared" si="9" ref="M42:R42">M47</f>
        <v>0</v>
      </c>
      <c r="N42" s="158">
        <f t="shared" si="9"/>
        <v>0</v>
      </c>
      <c r="O42" s="158">
        <f t="shared" si="9"/>
        <v>75</v>
      </c>
      <c r="P42" s="158">
        <f t="shared" si="9"/>
        <v>80</v>
      </c>
      <c r="Q42" s="158">
        <f t="shared" si="9"/>
        <v>95</v>
      </c>
      <c r="R42" s="158">
        <f t="shared" si="9"/>
        <v>100</v>
      </c>
      <c r="S42" s="225" t="s">
        <v>125</v>
      </c>
    </row>
    <row r="43" spans="1:19" s="38" customFormat="1" ht="18" customHeight="1">
      <c r="A43" s="233"/>
      <c r="B43" s="234"/>
      <c r="C43" s="235"/>
      <c r="D43" s="165" t="s">
        <v>6</v>
      </c>
      <c r="E43" s="169">
        <f>F43+G43+H43+I43+J43+K43</f>
        <v>0</v>
      </c>
      <c r="F43" s="47">
        <f aca="true" t="shared" si="10" ref="F43:K43">F49+F46</f>
        <v>0</v>
      </c>
      <c r="G43" s="47">
        <f t="shared" si="10"/>
        <v>0</v>
      </c>
      <c r="H43" s="47">
        <f t="shared" si="10"/>
        <v>0</v>
      </c>
      <c r="I43" s="47">
        <f t="shared" si="10"/>
        <v>0</v>
      </c>
      <c r="J43" s="47">
        <f t="shared" si="10"/>
        <v>0</v>
      </c>
      <c r="K43" s="47">
        <f t="shared" si="10"/>
        <v>0</v>
      </c>
      <c r="L43" s="224"/>
      <c r="M43" s="39"/>
      <c r="N43" s="39"/>
      <c r="O43" s="39"/>
      <c r="P43" s="39"/>
      <c r="Q43" s="39"/>
      <c r="R43" s="39"/>
      <c r="S43" s="227"/>
    </row>
    <row r="44" spans="1:19" s="38" customFormat="1" ht="27" customHeight="1">
      <c r="A44" s="313" t="s">
        <v>131</v>
      </c>
      <c r="B44" s="314" t="s">
        <v>95</v>
      </c>
      <c r="C44" s="315" t="s">
        <v>84</v>
      </c>
      <c r="D44" s="174" t="s">
        <v>64</v>
      </c>
      <c r="E44" s="175">
        <f aca="true" t="shared" si="11" ref="E44:K44">E45+E46</f>
        <v>120</v>
      </c>
      <c r="F44" s="175">
        <f t="shared" si="11"/>
        <v>0</v>
      </c>
      <c r="G44" s="175">
        <f t="shared" si="11"/>
        <v>0</v>
      </c>
      <c r="H44" s="175">
        <f t="shared" si="11"/>
        <v>30</v>
      </c>
      <c r="I44" s="175">
        <f t="shared" si="11"/>
        <v>30</v>
      </c>
      <c r="J44" s="175">
        <f t="shared" si="11"/>
        <v>30</v>
      </c>
      <c r="K44" s="175">
        <f t="shared" si="11"/>
        <v>30</v>
      </c>
      <c r="L44" s="316"/>
      <c r="M44" s="319"/>
      <c r="N44" s="319"/>
      <c r="O44" s="319"/>
      <c r="P44" s="319"/>
      <c r="Q44" s="319"/>
      <c r="R44" s="319"/>
      <c r="S44" s="319" t="s">
        <v>60</v>
      </c>
    </row>
    <row r="45" spans="1:19" s="38" customFormat="1" ht="15.75" customHeight="1">
      <c r="A45" s="313"/>
      <c r="B45" s="314"/>
      <c r="C45" s="315"/>
      <c r="D45" s="176" t="s">
        <v>7</v>
      </c>
      <c r="E45" s="177">
        <f>F45+G45+H45+I45+J45+K45</f>
        <v>120</v>
      </c>
      <c r="F45" s="177">
        <v>0</v>
      </c>
      <c r="G45" s="177">
        <v>0</v>
      </c>
      <c r="H45" s="177">
        <v>30</v>
      </c>
      <c r="I45" s="177">
        <v>30</v>
      </c>
      <c r="J45" s="177">
        <v>30</v>
      </c>
      <c r="K45" s="177">
        <v>30</v>
      </c>
      <c r="L45" s="317"/>
      <c r="M45" s="320"/>
      <c r="N45" s="320"/>
      <c r="O45" s="320"/>
      <c r="P45" s="320"/>
      <c r="Q45" s="320"/>
      <c r="R45" s="320"/>
      <c r="S45" s="320"/>
    </row>
    <row r="46" spans="1:19" s="38" customFormat="1" ht="16.5" customHeight="1">
      <c r="A46" s="313"/>
      <c r="B46" s="314"/>
      <c r="C46" s="315"/>
      <c r="D46" s="178" t="s">
        <v>6</v>
      </c>
      <c r="E46" s="177">
        <f>F46+G46+H46+I46+J46+K46</f>
        <v>0</v>
      </c>
      <c r="F46" s="179">
        <v>0</v>
      </c>
      <c r="G46" s="179">
        <v>0</v>
      </c>
      <c r="H46" s="179">
        <v>0</v>
      </c>
      <c r="I46" s="179">
        <v>0</v>
      </c>
      <c r="J46" s="179">
        <v>0</v>
      </c>
      <c r="K46" s="179">
        <v>0</v>
      </c>
      <c r="L46" s="318"/>
      <c r="M46" s="321"/>
      <c r="N46" s="321"/>
      <c r="O46" s="321"/>
      <c r="P46" s="321"/>
      <c r="Q46" s="321"/>
      <c r="R46" s="321"/>
      <c r="S46" s="321"/>
    </row>
    <row r="47" spans="1:23" s="37" customFormat="1" ht="28.5" customHeight="1" hidden="1">
      <c r="A47" s="322" t="s">
        <v>94</v>
      </c>
      <c r="B47" s="325" t="s">
        <v>96</v>
      </c>
      <c r="C47" s="328" t="s">
        <v>84</v>
      </c>
      <c r="D47" s="180" t="s">
        <v>81</v>
      </c>
      <c r="E47" s="181">
        <f aca="true" t="shared" si="12" ref="E47:E62">SUM(F47:K47)</f>
        <v>40</v>
      </c>
      <c r="F47" s="181">
        <f aca="true" t="shared" si="13" ref="F47:K47">F48</f>
        <v>0</v>
      </c>
      <c r="G47" s="181">
        <f t="shared" si="13"/>
        <v>0</v>
      </c>
      <c r="H47" s="181">
        <f t="shared" si="13"/>
        <v>10</v>
      </c>
      <c r="I47" s="181">
        <f t="shared" si="13"/>
        <v>10</v>
      </c>
      <c r="J47" s="181">
        <f t="shared" si="13"/>
        <v>10</v>
      </c>
      <c r="K47" s="181">
        <f t="shared" si="13"/>
        <v>10</v>
      </c>
      <c r="L47" s="331" t="s">
        <v>117</v>
      </c>
      <c r="M47" s="319">
        <v>0</v>
      </c>
      <c r="N47" s="319">
        <v>0</v>
      </c>
      <c r="O47" s="319">
        <v>75</v>
      </c>
      <c r="P47" s="319">
        <v>80</v>
      </c>
      <c r="Q47" s="319">
        <v>95</v>
      </c>
      <c r="R47" s="319">
        <v>100</v>
      </c>
      <c r="S47" s="319" t="s">
        <v>60</v>
      </c>
      <c r="T47" s="38"/>
      <c r="U47" s="38"/>
      <c r="V47" s="38"/>
      <c r="W47" s="38"/>
    </row>
    <row r="48" spans="1:19" s="38" customFormat="1" ht="19.5" customHeight="1" hidden="1">
      <c r="A48" s="323"/>
      <c r="B48" s="326"/>
      <c r="C48" s="329"/>
      <c r="D48" s="182" t="s">
        <v>7</v>
      </c>
      <c r="E48" s="183">
        <f t="shared" si="12"/>
        <v>40</v>
      </c>
      <c r="F48" s="183">
        <v>0</v>
      </c>
      <c r="G48" s="183">
        <v>0</v>
      </c>
      <c r="H48" s="183">
        <v>10</v>
      </c>
      <c r="I48" s="183">
        <v>10</v>
      </c>
      <c r="J48" s="183">
        <v>10</v>
      </c>
      <c r="K48" s="183">
        <v>10</v>
      </c>
      <c r="L48" s="332"/>
      <c r="M48" s="320"/>
      <c r="N48" s="320"/>
      <c r="O48" s="320"/>
      <c r="P48" s="320"/>
      <c r="Q48" s="320"/>
      <c r="R48" s="320"/>
      <c r="S48" s="334"/>
    </row>
    <row r="49" spans="1:19" s="38" customFormat="1" ht="27.75" customHeight="1" hidden="1">
      <c r="A49" s="324"/>
      <c r="B49" s="327"/>
      <c r="C49" s="330"/>
      <c r="D49" s="182" t="s">
        <v>6</v>
      </c>
      <c r="E49" s="183">
        <f t="shared" si="12"/>
        <v>0</v>
      </c>
      <c r="F49" s="184">
        <v>0</v>
      </c>
      <c r="G49" s="184">
        <v>0</v>
      </c>
      <c r="H49" s="184">
        <v>0</v>
      </c>
      <c r="I49" s="185">
        <v>0</v>
      </c>
      <c r="J49" s="185">
        <v>0</v>
      </c>
      <c r="K49" s="185">
        <v>0</v>
      </c>
      <c r="L49" s="333"/>
      <c r="M49" s="321"/>
      <c r="N49" s="321"/>
      <c r="O49" s="321"/>
      <c r="P49" s="321"/>
      <c r="Q49" s="321"/>
      <c r="R49" s="321"/>
      <c r="S49" s="335"/>
    </row>
    <row r="50" spans="1:23" s="37" customFormat="1" ht="28.5" customHeight="1">
      <c r="A50" s="322" t="s">
        <v>94</v>
      </c>
      <c r="B50" s="325" t="s">
        <v>133</v>
      </c>
      <c r="C50" s="328" t="s">
        <v>84</v>
      </c>
      <c r="D50" s="180" t="s">
        <v>81</v>
      </c>
      <c r="E50" s="181">
        <f t="shared" si="12"/>
        <v>7</v>
      </c>
      <c r="F50" s="181">
        <f aca="true" t="shared" si="14" ref="F50:K50">F51</f>
        <v>0</v>
      </c>
      <c r="G50" s="181">
        <f t="shared" si="14"/>
        <v>0</v>
      </c>
      <c r="H50" s="181">
        <f t="shared" si="14"/>
        <v>7</v>
      </c>
      <c r="I50" s="181">
        <f t="shared" si="14"/>
        <v>0</v>
      </c>
      <c r="J50" s="181">
        <f t="shared" si="14"/>
        <v>0</v>
      </c>
      <c r="K50" s="181">
        <f t="shared" si="14"/>
        <v>0</v>
      </c>
      <c r="L50" s="331"/>
      <c r="M50" s="319"/>
      <c r="N50" s="319"/>
      <c r="O50" s="319"/>
      <c r="P50" s="319"/>
      <c r="Q50" s="319"/>
      <c r="R50" s="319"/>
      <c r="S50" s="319" t="s">
        <v>61</v>
      </c>
      <c r="T50" s="38"/>
      <c r="U50" s="38"/>
      <c r="V50" s="38"/>
      <c r="W50" s="38"/>
    </row>
    <row r="51" spans="1:19" s="38" customFormat="1" ht="13.5" customHeight="1">
      <c r="A51" s="323"/>
      <c r="B51" s="326"/>
      <c r="C51" s="329"/>
      <c r="D51" s="182" t="s">
        <v>7</v>
      </c>
      <c r="E51" s="183">
        <f t="shared" si="12"/>
        <v>7</v>
      </c>
      <c r="F51" s="183">
        <v>0</v>
      </c>
      <c r="G51" s="183">
        <v>0</v>
      </c>
      <c r="H51" s="183">
        <v>7</v>
      </c>
      <c r="I51" s="183">
        <v>0</v>
      </c>
      <c r="J51" s="183">
        <v>0</v>
      </c>
      <c r="K51" s="183">
        <v>0</v>
      </c>
      <c r="L51" s="332"/>
      <c r="M51" s="320"/>
      <c r="N51" s="320"/>
      <c r="O51" s="320"/>
      <c r="P51" s="320"/>
      <c r="Q51" s="320"/>
      <c r="R51" s="320"/>
      <c r="S51" s="334"/>
    </row>
    <row r="52" spans="1:19" s="38" customFormat="1" ht="16.5" customHeight="1">
      <c r="A52" s="324"/>
      <c r="B52" s="327"/>
      <c r="C52" s="330"/>
      <c r="D52" s="182" t="s">
        <v>6</v>
      </c>
      <c r="E52" s="183">
        <f t="shared" si="12"/>
        <v>0</v>
      </c>
      <c r="F52" s="184">
        <v>0</v>
      </c>
      <c r="G52" s="184">
        <v>0</v>
      </c>
      <c r="H52" s="184">
        <v>0</v>
      </c>
      <c r="I52" s="185">
        <v>0</v>
      </c>
      <c r="J52" s="185">
        <v>0</v>
      </c>
      <c r="K52" s="185">
        <v>0</v>
      </c>
      <c r="L52" s="333"/>
      <c r="M52" s="321"/>
      <c r="N52" s="321"/>
      <c r="O52" s="321"/>
      <c r="P52" s="321"/>
      <c r="Q52" s="321"/>
      <c r="R52" s="321"/>
      <c r="S52" s="335"/>
    </row>
    <row r="53" spans="1:23" s="37" customFormat="1" ht="28.5" customHeight="1">
      <c r="A53" s="322" t="s">
        <v>94</v>
      </c>
      <c r="B53" s="325" t="s">
        <v>134</v>
      </c>
      <c r="C53" s="328" t="s">
        <v>84</v>
      </c>
      <c r="D53" s="180" t="s">
        <v>81</v>
      </c>
      <c r="E53" s="181">
        <f>SUM(F53:K53)</f>
        <v>50</v>
      </c>
      <c r="F53" s="181">
        <f aca="true" t="shared" si="15" ref="F53:K53">F54</f>
        <v>0</v>
      </c>
      <c r="G53" s="181">
        <f t="shared" si="15"/>
        <v>0</v>
      </c>
      <c r="H53" s="181">
        <f t="shared" si="15"/>
        <v>50</v>
      </c>
      <c r="I53" s="181">
        <f t="shared" si="15"/>
        <v>0</v>
      </c>
      <c r="J53" s="181">
        <f t="shared" si="15"/>
        <v>0</v>
      </c>
      <c r="K53" s="181">
        <f t="shared" si="15"/>
        <v>0</v>
      </c>
      <c r="L53" s="331"/>
      <c r="M53" s="319"/>
      <c r="N53" s="319"/>
      <c r="O53" s="319"/>
      <c r="P53" s="319"/>
      <c r="Q53" s="319"/>
      <c r="R53" s="319"/>
      <c r="S53" s="319" t="s">
        <v>58</v>
      </c>
      <c r="T53" s="38"/>
      <c r="U53" s="38"/>
      <c r="V53" s="38"/>
      <c r="W53" s="38"/>
    </row>
    <row r="54" spans="1:19" s="38" customFormat="1" ht="13.5" customHeight="1">
      <c r="A54" s="323"/>
      <c r="B54" s="326"/>
      <c r="C54" s="329"/>
      <c r="D54" s="182" t="s">
        <v>7</v>
      </c>
      <c r="E54" s="183">
        <f>SUM(F54:K54)</f>
        <v>50</v>
      </c>
      <c r="F54" s="183">
        <v>0</v>
      </c>
      <c r="G54" s="183">
        <v>0</v>
      </c>
      <c r="H54" s="183">
        <v>50</v>
      </c>
      <c r="I54" s="183">
        <v>0</v>
      </c>
      <c r="J54" s="183">
        <v>0</v>
      </c>
      <c r="K54" s="183">
        <v>0</v>
      </c>
      <c r="L54" s="332"/>
      <c r="M54" s="320"/>
      <c r="N54" s="320"/>
      <c r="O54" s="320"/>
      <c r="P54" s="320"/>
      <c r="Q54" s="320"/>
      <c r="R54" s="320"/>
      <c r="S54" s="334"/>
    </row>
    <row r="55" spans="1:19" s="38" customFormat="1" ht="16.5" customHeight="1">
      <c r="A55" s="324"/>
      <c r="B55" s="327"/>
      <c r="C55" s="330"/>
      <c r="D55" s="182" t="s">
        <v>6</v>
      </c>
      <c r="E55" s="183">
        <f>SUM(F55:K55)</f>
        <v>0</v>
      </c>
      <c r="F55" s="184">
        <v>0</v>
      </c>
      <c r="G55" s="184">
        <v>0</v>
      </c>
      <c r="H55" s="184">
        <v>0</v>
      </c>
      <c r="I55" s="185">
        <v>0</v>
      </c>
      <c r="J55" s="185">
        <v>0</v>
      </c>
      <c r="K55" s="185">
        <v>0</v>
      </c>
      <c r="L55" s="333"/>
      <c r="M55" s="321"/>
      <c r="N55" s="321"/>
      <c r="O55" s="321"/>
      <c r="P55" s="321"/>
      <c r="Q55" s="321"/>
      <c r="R55" s="321"/>
      <c r="S55" s="335"/>
    </row>
    <row r="56" spans="1:19" ht="12.75" customHeight="1">
      <c r="A56" s="168" t="s">
        <v>126</v>
      </c>
      <c r="B56" s="231" t="s">
        <v>129</v>
      </c>
      <c r="C56" s="232"/>
      <c r="D56" s="232"/>
      <c r="E56" s="232"/>
      <c r="F56" s="232"/>
      <c r="G56" s="232"/>
      <c r="H56" s="232"/>
      <c r="I56" s="232"/>
      <c r="J56" s="232"/>
      <c r="K56" s="232"/>
      <c r="L56" s="232"/>
      <c r="M56" s="232"/>
      <c r="N56" s="232"/>
      <c r="O56" s="232"/>
      <c r="P56" s="232"/>
      <c r="Q56" s="232"/>
      <c r="R56" s="232"/>
      <c r="S56" s="232"/>
    </row>
    <row r="57" spans="1:19" ht="26.25" customHeight="1">
      <c r="A57" s="233" t="s">
        <v>127</v>
      </c>
      <c r="B57" s="234" t="s">
        <v>128</v>
      </c>
      <c r="C57" s="235" t="s">
        <v>84</v>
      </c>
      <c r="D57" s="43" t="s">
        <v>64</v>
      </c>
      <c r="E57" s="44">
        <f aca="true" t="shared" si="16" ref="E57:K57">E58+E59</f>
        <v>800</v>
      </c>
      <c r="F57" s="44">
        <f t="shared" si="16"/>
        <v>0</v>
      </c>
      <c r="G57" s="44">
        <f t="shared" si="16"/>
        <v>0</v>
      </c>
      <c r="H57" s="44">
        <f t="shared" si="16"/>
        <v>800</v>
      </c>
      <c r="I57" s="44">
        <f t="shared" si="16"/>
        <v>0</v>
      </c>
      <c r="J57" s="44">
        <f t="shared" si="16"/>
        <v>0</v>
      </c>
      <c r="K57" s="44">
        <f t="shared" si="16"/>
        <v>0</v>
      </c>
      <c r="L57" s="222" t="s">
        <v>130</v>
      </c>
      <c r="M57" s="225">
        <v>0</v>
      </c>
      <c r="N57" s="225">
        <v>0</v>
      </c>
      <c r="O57" s="225">
        <v>100</v>
      </c>
      <c r="P57" s="225">
        <v>0</v>
      </c>
      <c r="Q57" s="225">
        <v>0</v>
      </c>
      <c r="R57" s="225">
        <v>0</v>
      </c>
      <c r="S57" s="236" t="s">
        <v>58</v>
      </c>
    </row>
    <row r="58" spans="1:19" ht="12" customHeight="1">
      <c r="A58" s="233"/>
      <c r="B58" s="234"/>
      <c r="C58" s="235"/>
      <c r="D58" s="164" t="s">
        <v>7</v>
      </c>
      <c r="E58" s="169">
        <f>F58+G58+H58+I58+J58+K58</f>
        <v>0</v>
      </c>
      <c r="F58" s="169">
        <v>0</v>
      </c>
      <c r="G58" s="169">
        <v>0</v>
      </c>
      <c r="H58" s="169">
        <v>0</v>
      </c>
      <c r="I58" s="169">
        <v>0</v>
      </c>
      <c r="J58" s="169">
        <v>0</v>
      </c>
      <c r="K58" s="169">
        <v>0</v>
      </c>
      <c r="L58" s="223"/>
      <c r="M58" s="226"/>
      <c r="N58" s="226"/>
      <c r="O58" s="226"/>
      <c r="P58" s="226"/>
      <c r="Q58" s="226"/>
      <c r="R58" s="226"/>
      <c r="S58" s="237"/>
    </row>
    <row r="59" spans="1:19" ht="27.75" customHeight="1" thickBot="1">
      <c r="A59" s="233"/>
      <c r="B59" s="234"/>
      <c r="C59" s="235"/>
      <c r="D59" s="165" t="s">
        <v>6</v>
      </c>
      <c r="E59" s="169">
        <f>F59+G59+H59+I59+J59+K59</f>
        <v>800</v>
      </c>
      <c r="F59" s="47">
        <v>0</v>
      </c>
      <c r="G59" s="47">
        <v>0</v>
      </c>
      <c r="H59" s="47">
        <v>800</v>
      </c>
      <c r="I59" s="47">
        <v>0</v>
      </c>
      <c r="J59" s="47">
        <v>0</v>
      </c>
      <c r="K59" s="47">
        <v>0</v>
      </c>
      <c r="L59" s="224"/>
      <c r="M59" s="227"/>
      <c r="N59" s="227"/>
      <c r="O59" s="227"/>
      <c r="P59" s="227"/>
      <c r="Q59" s="227"/>
      <c r="R59" s="227"/>
      <c r="S59" s="238"/>
    </row>
    <row r="60" spans="1:19" ht="18.75" customHeight="1">
      <c r="A60" s="266"/>
      <c r="B60" s="290" t="s">
        <v>65</v>
      </c>
      <c r="C60" s="307"/>
      <c r="D60" s="64" t="s">
        <v>57</v>
      </c>
      <c r="E60" s="65">
        <f t="shared" si="12"/>
        <v>145175.877</v>
      </c>
      <c r="F60" s="66">
        <f aca="true" t="shared" si="17" ref="F60:K60">SUM(F61:F62)</f>
        <v>26158.5</v>
      </c>
      <c r="G60" s="66">
        <f t="shared" si="17"/>
        <v>23601.957</v>
      </c>
      <c r="H60" s="66">
        <f>SUM(H61:H62)</f>
        <v>24447.57</v>
      </c>
      <c r="I60" s="66">
        <f t="shared" si="17"/>
        <v>23655.95</v>
      </c>
      <c r="J60" s="66">
        <f t="shared" si="17"/>
        <v>23655.95</v>
      </c>
      <c r="K60" s="67">
        <f t="shared" si="17"/>
        <v>23655.95</v>
      </c>
      <c r="L60" s="310"/>
      <c r="M60" s="266"/>
      <c r="N60" s="266"/>
      <c r="O60" s="266"/>
      <c r="P60" s="266"/>
      <c r="Q60" s="266"/>
      <c r="R60" s="266"/>
      <c r="S60" s="266"/>
    </row>
    <row r="61" spans="1:19" ht="18.75" customHeight="1">
      <c r="A61" s="266"/>
      <c r="B61" s="306"/>
      <c r="C61" s="308"/>
      <c r="D61" s="24" t="s">
        <v>7</v>
      </c>
      <c r="E61" s="49">
        <f t="shared" si="12"/>
        <v>144309.077</v>
      </c>
      <c r="F61" s="50">
        <f aca="true" t="shared" si="18" ref="F61:K61">F19+F12+F42+F58</f>
        <v>26091.7</v>
      </c>
      <c r="G61" s="50">
        <f t="shared" si="18"/>
        <v>23601.957</v>
      </c>
      <c r="H61" s="50">
        <f>H19+H12+H42+H58</f>
        <v>23647.57</v>
      </c>
      <c r="I61" s="50">
        <f t="shared" si="18"/>
        <v>23655.95</v>
      </c>
      <c r="J61" s="50">
        <f t="shared" si="18"/>
        <v>23655.95</v>
      </c>
      <c r="K61" s="172">
        <f t="shared" si="18"/>
        <v>23655.95</v>
      </c>
      <c r="L61" s="311"/>
      <c r="M61" s="266"/>
      <c r="N61" s="266"/>
      <c r="O61" s="266"/>
      <c r="P61" s="266"/>
      <c r="Q61" s="266"/>
      <c r="R61" s="266"/>
      <c r="S61" s="266"/>
    </row>
    <row r="62" spans="1:19" ht="18.75" customHeight="1" thickBot="1">
      <c r="A62" s="266"/>
      <c r="B62" s="291"/>
      <c r="C62" s="309"/>
      <c r="D62" s="25" t="s">
        <v>6</v>
      </c>
      <c r="E62" s="51">
        <f t="shared" si="12"/>
        <v>866.8</v>
      </c>
      <c r="F62" s="52">
        <f>F13+F20+F43+F59</f>
        <v>66.8</v>
      </c>
      <c r="G62" s="52">
        <f>G13+G20+G43+G59</f>
        <v>0</v>
      </c>
      <c r="H62" s="52">
        <f>H20+H13+H43+H59</f>
        <v>800</v>
      </c>
      <c r="I62" s="52">
        <f>I13+I20+I43+I59</f>
        <v>0</v>
      </c>
      <c r="J62" s="52">
        <f>J13+J20+J43+J59</f>
        <v>0</v>
      </c>
      <c r="K62" s="173">
        <f>K13+K20+K43+K59</f>
        <v>0</v>
      </c>
      <c r="L62" s="312"/>
      <c r="M62" s="266"/>
      <c r="N62" s="266"/>
      <c r="O62" s="266"/>
      <c r="P62" s="266"/>
      <c r="Q62" s="266"/>
      <c r="R62" s="266"/>
      <c r="S62" s="266"/>
    </row>
    <row r="65" spans="6:8" ht="18.75" customHeight="1">
      <c r="F65" s="187" t="s">
        <v>135</v>
      </c>
      <c r="G65" s="188">
        <v>800</v>
      </c>
      <c r="H65" s="186" t="s">
        <v>6</v>
      </c>
    </row>
    <row r="66" spans="6:8" ht="18.75" customHeight="1">
      <c r="F66" s="186" t="s">
        <v>59</v>
      </c>
      <c r="G66" s="188">
        <v>65.38</v>
      </c>
      <c r="H66" s="186" t="s">
        <v>7</v>
      </c>
    </row>
  </sheetData>
  <sheetProtection/>
  <mergeCells count="143">
    <mergeCell ref="S53:S55"/>
    <mergeCell ref="A53:A55"/>
    <mergeCell ref="B53:B55"/>
    <mergeCell ref="C53:C55"/>
    <mergeCell ref="L53:L55"/>
    <mergeCell ref="M53:M55"/>
    <mergeCell ref="N53:N55"/>
    <mergeCell ref="N60:N62"/>
    <mergeCell ref="O60:O62"/>
    <mergeCell ref="P60:P62"/>
    <mergeCell ref="Q60:Q62"/>
    <mergeCell ref="R60:R62"/>
    <mergeCell ref="S60:S62"/>
    <mergeCell ref="O57:O59"/>
    <mergeCell ref="P57:P59"/>
    <mergeCell ref="Q57:Q59"/>
    <mergeCell ref="R57:R59"/>
    <mergeCell ref="S57:S59"/>
    <mergeCell ref="A60:A62"/>
    <mergeCell ref="B60:B62"/>
    <mergeCell ref="C60:C62"/>
    <mergeCell ref="L60:L62"/>
    <mergeCell ref="M60:M62"/>
    <mergeCell ref="A57:A59"/>
    <mergeCell ref="B57:B59"/>
    <mergeCell ref="C57:C59"/>
    <mergeCell ref="L57:L59"/>
    <mergeCell ref="M57:M59"/>
    <mergeCell ref="N57:N59"/>
    <mergeCell ref="O50:O52"/>
    <mergeCell ref="P50:P52"/>
    <mergeCell ref="Q50:Q52"/>
    <mergeCell ref="R50:R52"/>
    <mergeCell ref="S50:S52"/>
    <mergeCell ref="B56:S56"/>
    <mergeCell ref="O53:O55"/>
    <mergeCell ref="P53:P55"/>
    <mergeCell ref="Q53:Q55"/>
    <mergeCell ref="R53:R55"/>
    <mergeCell ref="A50:A52"/>
    <mergeCell ref="B50:B52"/>
    <mergeCell ref="C50:C52"/>
    <mergeCell ref="L50:L52"/>
    <mergeCell ref="M50:M52"/>
    <mergeCell ref="N50:N52"/>
    <mergeCell ref="N47:N49"/>
    <mergeCell ref="O47:O49"/>
    <mergeCell ref="P47:P49"/>
    <mergeCell ref="Q47:Q49"/>
    <mergeCell ref="R47:R49"/>
    <mergeCell ref="S47:S49"/>
    <mergeCell ref="O44:O46"/>
    <mergeCell ref="P44:P46"/>
    <mergeCell ref="Q44:Q46"/>
    <mergeCell ref="R44:R46"/>
    <mergeCell ref="S44:S46"/>
    <mergeCell ref="A47:A49"/>
    <mergeCell ref="B47:B49"/>
    <mergeCell ref="C47:C49"/>
    <mergeCell ref="L47:L49"/>
    <mergeCell ref="M47:M49"/>
    <mergeCell ref="A44:A46"/>
    <mergeCell ref="B44:B46"/>
    <mergeCell ref="C44:C46"/>
    <mergeCell ref="L44:L46"/>
    <mergeCell ref="M44:M46"/>
    <mergeCell ref="N44:N46"/>
    <mergeCell ref="B40:S40"/>
    <mergeCell ref="A41:A43"/>
    <mergeCell ref="B41:B43"/>
    <mergeCell ref="C41:C43"/>
    <mergeCell ref="L42:L43"/>
    <mergeCell ref="S42:S43"/>
    <mergeCell ref="R34:R36"/>
    <mergeCell ref="S34:S36"/>
    <mergeCell ref="A37:A39"/>
    <mergeCell ref="B37:B39"/>
    <mergeCell ref="C37:C39"/>
    <mergeCell ref="L37:L39"/>
    <mergeCell ref="P37:P39"/>
    <mergeCell ref="Q37:Q39"/>
    <mergeCell ref="R37:R39"/>
    <mergeCell ref="S37:S39"/>
    <mergeCell ref="A31:A33"/>
    <mergeCell ref="B31:B33"/>
    <mergeCell ref="C31:C33"/>
    <mergeCell ref="S31:S33"/>
    <mergeCell ref="A34:A36"/>
    <mergeCell ref="B34:B36"/>
    <mergeCell ref="C34:C36"/>
    <mergeCell ref="L34:L36"/>
    <mergeCell ref="P34:P36"/>
    <mergeCell ref="Q34:Q36"/>
    <mergeCell ref="R25:R27"/>
    <mergeCell ref="S25:S27"/>
    <mergeCell ref="A28:A30"/>
    <mergeCell ref="B28:B30"/>
    <mergeCell ref="C28:C30"/>
    <mergeCell ref="S28:S30"/>
    <mergeCell ref="L29:L30"/>
    <mergeCell ref="L25:L27"/>
    <mergeCell ref="M25:M27"/>
    <mergeCell ref="N25:N27"/>
    <mergeCell ref="A25:A27"/>
    <mergeCell ref="B25:B27"/>
    <mergeCell ref="C25:C27"/>
    <mergeCell ref="P12:P16"/>
    <mergeCell ref="Q12:Q16"/>
    <mergeCell ref="R12:R16"/>
    <mergeCell ref="O25:O27"/>
    <mergeCell ref="P25:P27"/>
    <mergeCell ref="Q25:Q27"/>
    <mergeCell ref="H20:H24"/>
    <mergeCell ref="S12:S13"/>
    <mergeCell ref="B17:S17"/>
    <mergeCell ref="A18:A24"/>
    <mergeCell ref="B18:B24"/>
    <mergeCell ref="C18:C24"/>
    <mergeCell ref="D20:D24"/>
    <mergeCell ref="G20:G24"/>
    <mergeCell ref="I20:I24"/>
    <mergeCell ref="J20:J24"/>
    <mergeCell ref="K20:K24"/>
    <mergeCell ref="S6:S7"/>
    <mergeCell ref="B9:S9"/>
    <mergeCell ref="B10:S10"/>
    <mergeCell ref="A11:A13"/>
    <mergeCell ref="B11:B13"/>
    <mergeCell ref="C11:C13"/>
    <mergeCell ref="L12:L13"/>
    <mergeCell ref="M12:M16"/>
    <mergeCell ref="N12:N16"/>
    <mergeCell ref="O12:O16"/>
    <mergeCell ref="M1:S1"/>
    <mergeCell ref="L2:S2"/>
    <mergeCell ref="L3:S3"/>
    <mergeCell ref="A4:S4"/>
    <mergeCell ref="A6:A7"/>
    <mergeCell ref="B6:B7"/>
    <mergeCell ref="C6:C7"/>
    <mergeCell ref="D6:D7"/>
    <mergeCell ref="E6:K6"/>
    <mergeCell ref="L6:R6"/>
  </mergeCells>
  <printOptions horizontalCentered="1"/>
  <pageMargins left="0.1968503937007874" right="0.1968503937007874" top="0.7480314960629921" bottom="0.1968503937007874" header="0" footer="0"/>
  <pageSetup fitToHeight="0" fitToWidth="1" horizontalDpi="600" verticalDpi="600" orientation="landscape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I27"/>
  <sheetViews>
    <sheetView zoomScalePageLayoutView="0" workbookViewId="0" topLeftCell="A4">
      <selection activeCell="H21" sqref="H21"/>
    </sheetView>
  </sheetViews>
  <sheetFormatPr defaultColWidth="9.140625" defaultRowHeight="15"/>
  <cols>
    <col min="6" max="6" width="12.00390625" style="0" customWidth="1"/>
    <col min="9" max="9" width="10.140625" style="111" bestFit="1" customWidth="1"/>
  </cols>
  <sheetData>
    <row r="1" spans="2:9" ht="33.75" customHeight="1" thickBot="1">
      <c r="B1" s="80">
        <v>2017</v>
      </c>
      <c r="C1" s="80">
        <v>2018</v>
      </c>
      <c r="D1" s="80">
        <v>2019</v>
      </c>
      <c r="E1" s="80">
        <v>2020</v>
      </c>
      <c r="F1" s="106" t="s">
        <v>103</v>
      </c>
      <c r="I1" s="111" t="s">
        <v>98</v>
      </c>
    </row>
    <row r="2" spans="1:9" ht="15">
      <c r="A2" s="84" t="s">
        <v>5</v>
      </c>
      <c r="B2" s="66">
        <f>B3+B4</f>
        <v>-2604.7</v>
      </c>
      <c r="C2" s="66">
        <f>C3+C4</f>
        <v>-2604.7</v>
      </c>
      <c r="D2" s="66">
        <f>D3+D4</f>
        <v>-2604.7</v>
      </c>
      <c r="E2" s="98">
        <f>E3+E4</f>
        <v>-2604.7</v>
      </c>
      <c r="F2" s="86">
        <f>B2+C2+D2+E2</f>
        <v>-10418.8</v>
      </c>
      <c r="G2" s="110"/>
      <c r="H2" s="110" t="s">
        <v>97</v>
      </c>
      <c r="I2" s="112">
        <v>1.1</v>
      </c>
    </row>
    <row r="3" spans="1:6" ht="15">
      <c r="A3" s="85" t="s">
        <v>7</v>
      </c>
      <c r="B3" s="91">
        <v>-2604.7</v>
      </c>
      <c r="C3" s="91">
        <v>-2604.7</v>
      </c>
      <c r="D3" s="91">
        <v>-2604.7</v>
      </c>
      <c r="E3" s="99">
        <v>-2604.7</v>
      </c>
      <c r="F3" s="108">
        <f aca="true" t="shared" si="0" ref="F3:F27">B3+C3+D3+E3</f>
        <v>-10418.8</v>
      </c>
    </row>
    <row r="4" spans="1:6" ht="15.75" thickBot="1">
      <c r="A4" s="87" t="s">
        <v>6</v>
      </c>
      <c r="B4" s="92">
        <v>0</v>
      </c>
      <c r="C4" s="92">
        <v>0</v>
      </c>
      <c r="D4" s="92">
        <v>0</v>
      </c>
      <c r="E4" s="100">
        <v>0</v>
      </c>
      <c r="F4" s="109">
        <f t="shared" si="0"/>
        <v>0</v>
      </c>
    </row>
    <row r="5" spans="1:9" ht="15">
      <c r="A5" s="89" t="s">
        <v>5</v>
      </c>
      <c r="B5" s="90">
        <f>B8+B11+B14+B17</f>
        <v>-239.05</v>
      </c>
      <c r="C5" s="90">
        <f>C8+C11+C14+C17</f>
        <v>-239.05</v>
      </c>
      <c r="D5" s="90">
        <f>D8+D11+D14+D17</f>
        <v>-239.05</v>
      </c>
      <c r="E5" s="101">
        <f>E8+E11+E14+E17</f>
        <v>-239.05</v>
      </c>
      <c r="F5" s="86">
        <f t="shared" si="0"/>
        <v>-956.2</v>
      </c>
      <c r="G5" s="110"/>
      <c r="H5" s="110"/>
      <c r="I5" s="112">
        <v>2.1</v>
      </c>
    </row>
    <row r="6" spans="1:6" ht="15">
      <c r="A6" s="85" t="s">
        <v>7</v>
      </c>
      <c r="B6" s="50">
        <v>-239.05</v>
      </c>
      <c r="C6" s="50">
        <v>-239.05</v>
      </c>
      <c r="D6" s="50">
        <v>-239.05</v>
      </c>
      <c r="E6" s="102">
        <v>-239.05</v>
      </c>
      <c r="F6" s="108">
        <f t="shared" si="0"/>
        <v>-956.2</v>
      </c>
    </row>
    <row r="7" spans="1:6" ht="15">
      <c r="A7" s="85" t="s">
        <v>6</v>
      </c>
      <c r="B7" s="83">
        <v>0</v>
      </c>
      <c r="C7" s="83">
        <v>0</v>
      </c>
      <c r="D7" s="83">
        <v>0</v>
      </c>
      <c r="E7" s="103">
        <v>0</v>
      </c>
      <c r="F7" s="109">
        <f t="shared" si="0"/>
        <v>0</v>
      </c>
    </row>
    <row r="8" spans="1:9" ht="15">
      <c r="A8" s="85" t="s">
        <v>5</v>
      </c>
      <c r="B8" s="82">
        <v>-21</v>
      </c>
      <c r="C8" s="82">
        <v>-21</v>
      </c>
      <c r="D8" s="82">
        <v>-21</v>
      </c>
      <c r="E8" s="104">
        <v>-21</v>
      </c>
      <c r="F8" s="86">
        <f t="shared" si="0"/>
        <v>-84</v>
      </c>
      <c r="G8" s="110"/>
      <c r="H8" s="110" t="s">
        <v>100</v>
      </c>
      <c r="I8" s="113" t="s">
        <v>106</v>
      </c>
    </row>
    <row r="9" spans="1:6" ht="15">
      <c r="A9" s="85" t="s">
        <v>7</v>
      </c>
      <c r="B9" s="82">
        <v>-21</v>
      </c>
      <c r="C9" s="82">
        <v>-21</v>
      </c>
      <c r="D9" s="82">
        <v>-21</v>
      </c>
      <c r="E9" s="104">
        <v>-21</v>
      </c>
      <c r="F9" s="108">
        <f t="shared" si="0"/>
        <v>-84</v>
      </c>
    </row>
    <row r="10" spans="1:6" ht="15">
      <c r="A10" s="85" t="s">
        <v>6</v>
      </c>
      <c r="B10" s="82">
        <v>0</v>
      </c>
      <c r="C10" s="82">
        <v>0</v>
      </c>
      <c r="D10" s="82">
        <v>0</v>
      </c>
      <c r="E10" s="104">
        <v>0</v>
      </c>
      <c r="F10" s="109">
        <f t="shared" si="0"/>
        <v>0</v>
      </c>
    </row>
    <row r="11" spans="1:9" ht="15">
      <c r="A11" s="85" t="s">
        <v>5</v>
      </c>
      <c r="B11" s="82">
        <v>-312</v>
      </c>
      <c r="C11" s="82">
        <v>-312</v>
      </c>
      <c r="D11" s="82">
        <v>-312</v>
      </c>
      <c r="E11" s="104">
        <v>-312</v>
      </c>
      <c r="F11" s="86">
        <f t="shared" si="0"/>
        <v>-1248</v>
      </c>
      <c r="G11" s="110"/>
      <c r="H11" s="110" t="s">
        <v>99</v>
      </c>
      <c r="I11" s="112" t="s">
        <v>67</v>
      </c>
    </row>
    <row r="12" spans="1:6" ht="15">
      <c r="A12" s="85" t="s">
        <v>7</v>
      </c>
      <c r="B12" s="82">
        <v>-312</v>
      </c>
      <c r="C12" s="82">
        <v>-312</v>
      </c>
      <c r="D12" s="82">
        <v>-312</v>
      </c>
      <c r="E12" s="104">
        <v>-312</v>
      </c>
      <c r="F12" s="108">
        <f t="shared" si="0"/>
        <v>-1248</v>
      </c>
    </row>
    <row r="13" spans="1:6" ht="15">
      <c r="A13" s="85" t="s">
        <v>6</v>
      </c>
      <c r="B13" s="82"/>
      <c r="C13" s="82"/>
      <c r="D13" s="82"/>
      <c r="E13" s="104"/>
      <c r="F13" s="109">
        <f t="shared" si="0"/>
        <v>0</v>
      </c>
    </row>
    <row r="14" spans="1:9" ht="15">
      <c r="A14" s="85" t="s">
        <v>5</v>
      </c>
      <c r="B14" s="82">
        <v>112.95</v>
      </c>
      <c r="C14" s="82">
        <v>112.95</v>
      </c>
      <c r="D14" s="82">
        <v>112.95</v>
      </c>
      <c r="E14" s="104">
        <v>112.95</v>
      </c>
      <c r="F14" s="86">
        <f t="shared" si="0"/>
        <v>451.8</v>
      </c>
      <c r="G14" s="110"/>
      <c r="H14" s="110" t="s">
        <v>101</v>
      </c>
      <c r="I14" s="113" t="s">
        <v>104</v>
      </c>
    </row>
    <row r="15" spans="1:9" ht="15">
      <c r="A15" s="85" t="s">
        <v>7</v>
      </c>
      <c r="B15" s="82">
        <v>112.95</v>
      </c>
      <c r="C15" s="82">
        <v>112.95</v>
      </c>
      <c r="D15" s="82">
        <v>112.95</v>
      </c>
      <c r="E15" s="104">
        <v>112.95</v>
      </c>
      <c r="F15" s="108">
        <f t="shared" si="0"/>
        <v>451.8</v>
      </c>
      <c r="I15" s="114"/>
    </row>
    <row r="16" spans="1:9" ht="15">
      <c r="A16" s="85" t="s">
        <v>6</v>
      </c>
      <c r="B16" s="82"/>
      <c r="C16" s="82"/>
      <c r="D16" s="82"/>
      <c r="E16" s="104"/>
      <c r="F16" s="109">
        <f t="shared" si="0"/>
        <v>0</v>
      </c>
      <c r="I16" s="114"/>
    </row>
    <row r="17" spans="1:9" ht="15">
      <c r="A17" s="85" t="s">
        <v>5</v>
      </c>
      <c r="B17" s="82">
        <v>-19</v>
      </c>
      <c r="C17" s="82">
        <v>-19</v>
      </c>
      <c r="D17" s="82">
        <v>-19</v>
      </c>
      <c r="E17" s="104">
        <v>-19</v>
      </c>
      <c r="F17" s="86">
        <f t="shared" si="0"/>
        <v>-76</v>
      </c>
      <c r="G17" s="110"/>
      <c r="H17" s="110" t="s">
        <v>97</v>
      </c>
      <c r="I17" s="115" t="s">
        <v>105</v>
      </c>
    </row>
    <row r="18" spans="1:9" ht="15">
      <c r="A18" s="85" t="s">
        <v>7</v>
      </c>
      <c r="B18" s="82">
        <v>-19</v>
      </c>
      <c r="C18" s="82">
        <v>-19</v>
      </c>
      <c r="D18" s="82">
        <v>-19</v>
      </c>
      <c r="E18" s="104">
        <v>-19</v>
      </c>
      <c r="F18" s="108">
        <f t="shared" si="0"/>
        <v>-76</v>
      </c>
      <c r="I18" s="114"/>
    </row>
    <row r="19" spans="1:6" ht="15.75" thickBot="1">
      <c r="A19" s="87" t="s">
        <v>6</v>
      </c>
      <c r="B19" s="88"/>
      <c r="C19" s="88"/>
      <c r="D19" s="88"/>
      <c r="E19" s="105"/>
      <c r="F19" s="107">
        <f t="shared" si="0"/>
        <v>0</v>
      </c>
    </row>
    <row r="20" spans="1:7" ht="15">
      <c r="A20" s="93" t="s">
        <v>5</v>
      </c>
      <c r="B20" s="96">
        <f>B2+B5+B25</f>
        <v>-2813.75</v>
      </c>
      <c r="C20" s="96">
        <f>C2+C5+C25</f>
        <v>-2813.75</v>
      </c>
      <c r="D20" s="96">
        <f>D2+D5+D25</f>
        <v>-2813.75</v>
      </c>
      <c r="E20" s="96">
        <f>E2+E5+E25</f>
        <v>-2813.75</v>
      </c>
      <c r="F20" s="94">
        <f t="shared" si="0"/>
        <v>-11255</v>
      </c>
      <c r="G20" s="81"/>
    </row>
    <row r="21" spans="1:7" ht="15">
      <c r="A21" s="95" t="s">
        <v>7</v>
      </c>
      <c r="B21" s="96">
        <f>B3+B6+B26</f>
        <v>-2813.75</v>
      </c>
      <c r="C21" s="96">
        <f>C3+C6+C25</f>
        <v>-2813.75</v>
      </c>
      <c r="D21" s="96">
        <f>D3+D6+D25</f>
        <v>-2813.75</v>
      </c>
      <c r="E21" s="96">
        <f>E3+E6+E25</f>
        <v>-2813.75</v>
      </c>
      <c r="F21" s="97">
        <f t="shared" si="0"/>
        <v>-11255</v>
      </c>
      <c r="G21" s="81"/>
    </row>
    <row r="22" spans="1:7" ht="15.75" thickBot="1">
      <c r="A22" s="120" t="s">
        <v>6</v>
      </c>
      <c r="B22" s="116"/>
      <c r="C22" s="116"/>
      <c r="D22" s="116"/>
      <c r="E22" s="116"/>
      <c r="F22" s="121">
        <f t="shared" si="0"/>
        <v>0</v>
      </c>
      <c r="G22" s="81"/>
    </row>
    <row r="23" spans="1:6" ht="15">
      <c r="A23" s="117" t="s">
        <v>102</v>
      </c>
      <c r="B23" s="118">
        <f>23625.95+B25</f>
        <v>23655.95</v>
      </c>
      <c r="C23" s="118">
        <f>23625.95+C25</f>
        <v>23655.95</v>
      </c>
      <c r="D23" s="118">
        <f>23625.95+D25</f>
        <v>23655.95</v>
      </c>
      <c r="E23" s="118">
        <f>23625.95+E25</f>
        <v>23655.95</v>
      </c>
      <c r="F23" s="119">
        <f t="shared" si="0"/>
        <v>94623.8</v>
      </c>
    </row>
    <row r="24" ht="15">
      <c r="F24" s="122"/>
    </row>
    <row r="25" spans="1:9" ht="15">
      <c r="A25" s="85" t="s">
        <v>5</v>
      </c>
      <c r="B25" s="82">
        <v>30</v>
      </c>
      <c r="C25" s="82">
        <v>30</v>
      </c>
      <c r="D25" s="82">
        <v>30</v>
      </c>
      <c r="E25" s="82">
        <v>30</v>
      </c>
      <c r="F25" s="123">
        <f>B25+C25+D25+E25</f>
        <v>120</v>
      </c>
      <c r="H25" t="s">
        <v>107</v>
      </c>
      <c r="I25" s="111" t="s">
        <v>108</v>
      </c>
    </row>
    <row r="26" spans="1:6" ht="15">
      <c r="A26" s="85" t="s">
        <v>7</v>
      </c>
      <c r="B26" s="82">
        <v>30</v>
      </c>
      <c r="C26" s="82">
        <v>30</v>
      </c>
      <c r="D26" s="82">
        <v>30</v>
      </c>
      <c r="E26" s="82">
        <v>30</v>
      </c>
      <c r="F26" s="123">
        <f t="shared" si="0"/>
        <v>120</v>
      </c>
    </row>
    <row r="27" spans="1:6" ht="15.75" thickBot="1">
      <c r="A27" s="87" t="s">
        <v>6</v>
      </c>
      <c r="B27" s="82"/>
      <c r="C27" s="82"/>
      <c r="D27" s="82"/>
      <c r="E27" s="82"/>
      <c r="F27" s="123">
        <f t="shared" si="0"/>
        <v>0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Мармылева</dc:creator>
  <cp:keywords/>
  <dc:description/>
  <cp:lastModifiedBy>Oksmp#Spec#9</cp:lastModifiedBy>
  <cp:lastPrinted>2017-11-24T12:42:34Z</cp:lastPrinted>
  <dcterms:created xsi:type="dcterms:W3CDTF">2013-10-21T11:04:08Z</dcterms:created>
  <dcterms:modified xsi:type="dcterms:W3CDTF">2017-11-27T08:50:25Z</dcterms:modified>
  <cp:category/>
  <cp:version/>
  <cp:contentType/>
  <cp:contentStatus/>
</cp:coreProperties>
</file>